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m\Desktop\Stapleford\"/>
    </mc:Choice>
  </mc:AlternateContent>
  <xr:revisionPtr revIDLastSave="0" documentId="8_{CBD86933-37D4-40B5-AA65-F2A27353EE23}" xr6:coauthVersionLast="46" xr6:coauthVersionMax="46" xr10:uidLastSave="{00000000-0000-0000-0000-000000000000}"/>
  <workbookProtection workbookAlgorithmName="SHA-512" workbookHashValue="aIreulcJtwIJHsuhtED5dt0jdO0yQbf2Hz7IVwf0ZuehqtwqDVjqt2dHp8W+zRpFKhXLUIMA4KaT9yloSwDzDg==" workbookSaltValue="JPIeEFlkNyrT9V4PMKlLtw==" workbookSpinCount="100000" lockStructure="1"/>
  <bookViews>
    <workbookView xWindow="-98" yWindow="-98" windowWidth="20715" windowHeight="13276" xr2:uid="{00000000-000D-0000-FFFF-FFFF00000000}"/>
  </bookViews>
  <sheets>
    <sheet name="Budget Breakdown" sheetId="2" r:id="rId1"/>
    <sheet name="Precept" sheetId="3" r:id="rId2"/>
    <sheet name="Narrative" sheetId="4" r:id="rId3"/>
  </sheets>
  <definedNames>
    <definedName name="_xlnm.Print_Area" localSheetId="0">'Budget Breakdown'!$A$1:$L$123</definedName>
    <definedName name="_xlnm.Print_Titles" localSheetId="0">'Budget Breakdown'!$2:$2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H8" i="2"/>
  <c r="J8" i="2"/>
  <c r="D3" i="4"/>
  <c r="G3" i="4" s="1"/>
  <c r="E3" i="4" l="1"/>
  <c r="K24" i="2"/>
  <c r="K23" i="2"/>
  <c r="K94" i="2"/>
  <c r="I94" i="2"/>
  <c r="F94" i="2"/>
  <c r="G94" i="2"/>
  <c r="E94" i="2"/>
  <c r="C94" i="2"/>
  <c r="B94" i="2"/>
  <c r="K82" i="2"/>
  <c r="I82" i="2"/>
  <c r="F82" i="2"/>
  <c r="G82" i="2"/>
  <c r="E82" i="2"/>
  <c r="C82" i="2"/>
  <c r="B82" i="2"/>
  <c r="K78" i="2"/>
  <c r="I78" i="2"/>
  <c r="F78" i="2"/>
  <c r="G78" i="2"/>
  <c r="E78" i="2"/>
  <c r="C78" i="2"/>
  <c r="B78" i="2"/>
  <c r="I62" i="2"/>
  <c r="F62" i="2"/>
  <c r="G62" i="2"/>
  <c r="E62" i="2"/>
  <c r="C62" i="2"/>
  <c r="B62" i="2"/>
  <c r="K58" i="2"/>
  <c r="I58" i="2"/>
  <c r="F58" i="2"/>
  <c r="G58" i="2"/>
  <c r="E58" i="2"/>
  <c r="C58" i="2"/>
  <c r="B58" i="2"/>
  <c r="K51" i="2"/>
  <c r="F51" i="2"/>
  <c r="G51" i="2"/>
  <c r="E51" i="2"/>
  <c r="I51" i="2"/>
  <c r="C51" i="2"/>
  <c r="K41" i="2"/>
  <c r="F41" i="2"/>
  <c r="G41" i="2"/>
  <c r="E41" i="2"/>
  <c r="C41" i="2"/>
  <c r="B41" i="2"/>
  <c r="K38" i="2"/>
  <c r="F38" i="2"/>
  <c r="G38" i="2"/>
  <c r="E38" i="2"/>
  <c r="K31" i="2"/>
  <c r="F31" i="2"/>
  <c r="G31" i="2"/>
  <c r="C31" i="2"/>
  <c r="B31" i="2"/>
  <c r="K28" i="2"/>
  <c r="I28" i="2"/>
  <c r="F28" i="2"/>
  <c r="G28" i="2"/>
  <c r="E28" i="2"/>
  <c r="C28" i="2"/>
  <c r="B28" i="2"/>
  <c r="I22" i="2"/>
  <c r="F22" i="2"/>
  <c r="G22" i="2"/>
  <c r="E22" i="2"/>
  <c r="C22" i="2"/>
  <c r="B22" i="2"/>
  <c r="K9" i="2"/>
  <c r="K20" i="2" s="1"/>
  <c r="B35" i="3" s="1"/>
  <c r="I9" i="2"/>
  <c r="C9" i="2"/>
  <c r="B9" i="2"/>
  <c r="K22" i="2" l="1"/>
  <c r="H28" i="2"/>
  <c r="K113" i="2"/>
  <c r="B37" i="3" s="1"/>
  <c r="F113" i="2"/>
  <c r="G113" i="2"/>
  <c r="B9" i="3" s="1"/>
  <c r="D78" i="2"/>
  <c r="D94" i="2"/>
  <c r="E31" i="2"/>
  <c r="E113" i="2" s="1"/>
  <c r="I31" i="2"/>
  <c r="I38" i="2"/>
  <c r="C38" i="2"/>
  <c r="C113" i="2" s="1"/>
  <c r="B38" i="2"/>
  <c r="B113" i="2" l="1"/>
  <c r="D113" i="2" s="1"/>
  <c r="H22" i="2"/>
  <c r="J5" i="2"/>
  <c r="J15" i="2"/>
  <c r="J16" i="2"/>
  <c r="J4" i="2"/>
  <c r="J23" i="2"/>
  <c r="J24" i="2"/>
  <c r="J25" i="2"/>
  <c r="J26" i="2"/>
  <c r="J27" i="2"/>
  <c r="J28" i="2"/>
  <c r="J29" i="2"/>
  <c r="J98" i="2"/>
  <c r="J31" i="2"/>
  <c r="J38" i="2"/>
  <c r="J39" i="2"/>
  <c r="J40" i="2"/>
  <c r="J107" i="2"/>
  <c r="J43" i="2"/>
  <c r="J44" i="2"/>
  <c r="J45" i="2"/>
  <c r="J50" i="2"/>
  <c r="J109" i="2"/>
  <c r="J52" i="2"/>
  <c r="J53" i="2"/>
  <c r="J54" i="2"/>
  <c r="J55" i="2"/>
  <c r="J56" i="2"/>
  <c r="J57" i="2"/>
  <c r="J58" i="2"/>
  <c r="J59" i="2"/>
  <c r="J60" i="2"/>
  <c r="J61" i="2"/>
  <c r="J63" i="2"/>
  <c r="J68" i="2"/>
  <c r="J78" i="2"/>
  <c r="J80" i="2"/>
  <c r="J81" i="2"/>
  <c r="J82" i="2"/>
  <c r="J97" i="2"/>
  <c r="J95" i="2"/>
  <c r="J96" i="2"/>
  <c r="J101" i="2"/>
  <c r="J22" i="2"/>
  <c r="J62" i="2"/>
  <c r="J51" i="2"/>
  <c r="I41" i="2"/>
  <c r="J41" i="2" s="1"/>
  <c r="C20" i="2"/>
  <c r="E9" i="2"/>
  <c r="E20" i="2" s="1"/>
  <c r="F9" i="2"/>
  <c r="F20" i="2" s="1"/>
  <c r="G9" i="2"/>
  <c r="G20" i="2" s="1"/>
  <c r="B7" i="3" s="1"/>
  <c r="I20" i="2"/>
  <c r="B21" i="3" s="1"/>
  <c r="I113" i="2" l="1"/>
  <c r="D121" i="2"/>
  <c r="E121" i="2" s="1"/>
  <c r="D120" i="2"/>
  <c r="E120" i="2" s="1"/>
  <c r="D119" i="2"/>
  <c r="E119" i="2" s="1"/>
  <c r="D118" i="2"/>
  <c r="H13" i="2"/>
  <c r="H49" i="2"/>
  <c r="I115" i="2" l="1"/>
  <c r="B23" i="3"/>
  <c r="D122" i="2"/>
  <c r="E118" i="2"/>
  <c r="E122" i="2" s="1"/>
  <c r="B122" i="2"/>
  <c r="B27" i="3"/>
  <c r="J64" i="3"/>
  <c r="L61" i="3"/>
  <c r="J60" i="3"/>
  <c r="B8" i="3"/>
  <c r="B10" i="3" s="1"/>
  <c r="B20" i="3" s="1"/>
  <c r="H50" i="2"/>
  <c r="H32" i="2"/>
  <c r="H57" i="2"/>
  <c r="H56" i="2"/>
  <c r="D90" i="2"/>
  <c r="D32" i="2"/>
  <c r="D57" i="2"/>
  <c r="D56" i="2"/>
  <c r="H83" i="2"/>
  <c r="D89" i="2"/>
  <c r="H108" i="2"/>
  <c r="B12" i="3" l="1"/>
  <c r="B22" i="3"/>
  <c r="B24" i="3" l="1"/>
  <c r="B28" i="3" s="1"/>
  <c r="B34" i="3" s="1"/>
  <c r="B36" i="3" s="1"/>
  <c r="B38" i="3" s="1"/>
  <c r="B40" i="3" s="1"/>
  <c r="H14" i="2" l="1"/>
  <c r="D14" i="2"/>
  <c r="H111" i="2"/>
  <c r="D111" i="2"/>
  <c r="H37" i="2" l="1"/>
  <c r="H36" i="2"/>
  <c r="D37" i="2"/>
  <c r="D36" i="2"/>
  <c r="D61" i="2"/>
  <c r="H61" i="2"/>
  <c r="H60" i="2"/>
  <c r="D60" i="2"/>
  <c r="D91" i="2"/>
  <c r="D88" i="2"/>
  <c r="D87" i="2"/>
  <c r="D86" i="2"/>
  <c r="D85" i="2"/>
  <c r="D84" i="2"/>
  <c r="D83" i="2"/>
  <c r="H5" i="2" l="1"/>
  <c r="H6" i="2"/>
  <c r="H7" i="2"/>
  <c r="H10" i="2"/>
  <c r="H11" i="2"/>
  <c r="H12" i="2"/>
  <c r="H15" i="2"/>
  <c r="H16" i="2"/>
  <c r="H17" i="2"/>
  <c r="H18" i="2"/>
  <c r="H19" i="2"/>
  <c r="H27" i="2"/>
  <c r="H29" i="2"/>
  <c r="H30" i="2"/>
  <c r="H98" i="2"/>
  <c r="H31" i="2"/>
  <c r="H33" i="2"/>
  <c r="H34" i="2"/>
  <c r="H35" i="2"/>
  <c r="H38" i="2"/>
  <c r="H39" i="2"/>
  <c r="H40" i="2"/>
  <c r="H107" i="2"/>
  <c r="H41" i="2"/>
  <c r="H42" i="2"/>
  <c r="H43" i="2"/>
  <c r="H44" i="2"/>
  <c r="H45" i="2"/>
  <c r="H46" i="2"/>
  <c r="H47" i="2"/>
  <c r="H48" i="2"/>
  <c r="H100" i="2"/>
  <c r="H109" i="2"/>
  <c r="H110" i="2"/>
  <c r="H51" i="2"/>
  <c r="H52" i="2"/>
  <c r="H53" i="2"/>
  <c r="H54" i="2"/>
  <c r="H55" i="2"/>
  <c r="H58" i="2"/>
  <c r="H59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99" i="2"/>
  <c r="H78" i="2"/>
  <c r="H79" i="2"/>
  <c r="H80" i="2"/>
  <c r="H81" i="2"/>
  <c r="H82" i="2"/>
  <c r="H97" i="2"/>
  <c r="H95" i="2"/>
  <c r="H96" i="2"/>
  <c r="H101" i="2"/>
  <c r="H102" i="2"/>
  <c r="H103" i="2"/>
  <c r="H104" i="2"/>
  <c r="H105" i="2"/>
  <c r="H106" i="2"/>
  <c r="H112" i="2"/>
  <c r="H26" i="2"/>
  <c r="H25" i="2"/>
  <c r="H24" i="2"/>
  <c r="H23" i="2"/>
  <c r="D22" i="2"/>
  <c r="D23" i="2"/>
  <c r="D24" i="2"/>
  <c r="D25" i="2"/>
  <c r="D26" i="2"/>
  <c r="D28" i="2"/>
  <c r="D29" i="2"/>
  <c r="D30" i="2"/>
  <c r="D98" i="2"/>
  <c r="D31" i="2"/>
  <c r="D33" i="2"/>
  <c r="D34" i="2"/>
  <c r="D35" i="2"/>
  <c r="D39" i="2"/>
  <c r="D40" i="2"/>
  <c r="D107" i="2"/>
  <c r="D41" i="2"/>
  <c r="D42" i="2"/>
  <c r="D43" i="2"/>
  <c r="D44" i="2"/>
  <c r="D45" i="2"/>
  <c r="D46" i="2"/>
  <c r="D47" i="2"/>
  <c r="D48" i="2"/>
  <c r="D100" i="2"/>
  <c r="D109" i="2"/>
  <c r="D110" i="2"/>
  <c r="D51" i="2"/>
  <c r="D52" i="2"/>
  <c r="D53" i="2"/>
  <c r="D54" i="2"/>
  <c r="D55" i="2"/>
  <c r="D58" i="2"/>
  <c r="D59" i="2"/>
  <c r="D62" i="2"/>
  <c r="D63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99" i="2"/>
  <c r="D79" i="2"/>
  <c r="D80" i="2"/>
  <c r="D81" i="2"/>
  <c r="D82" i="2"/>
  <c r="D97" i="2"/>
  <c r="D95" i="2"/>
  <c r="D96" i="2"/>
  <c r="D101" i="2"/>
  <c r="D102" i="2"/>
  <c r="D103" i="2"/>
  <c r="D104" i="2"/>
  <c r="D105" i="2"/>
  <c r="D106" i="2"/>
  <c r="D112" i="2"/>
  <c r="D4" i="2"/>
  <c r="D5" i="2"/>
  <c r="D6" i="2"/>
  <c r="D7" i="2"/>
  <c r="D12" i="2"/>
  <c r="D9" i="2" s="1"/>
  <c r="D15" i="2"/>
  <c r="D16" i="2"/>
  <c r="D17" i="2"/>
  <c r="D18" i="2"/>
  <c r="D19" i="2"/>
  <c r="H9" i="2" l="1"/>
  <c r="H113" i="2"/>
  <c r="D38" i="2"/>
  <c r="H94" i="2" l="1"/>
  <c r="J113" i="2"/>
  <c r="G115" i="2"/>
  <c r="H20" i="2" l="1"/>
  <c r="C115" i="2"/>
  <c r="B20" i="2"/>
  <c r="B115" i="2" s="1"/>
  <c r="E115" i="2" l="1"/>
  <c r="J20" i="2"/>
  <c r="D20" i="2"/>
  <c r="K115" i="2"/>
</calcChain>
</file>

<file path=xl/sharedStrings.xml><?xml version="1.0" encoding="utf-8"?>
<sst xmlns="http://schemas.openxmlformats.org/spreadsheetml/2006/main" count="275" uniqueCount="236">
  <si>
    <t>Description</t>
  </si>
  <si>
    <t>Notes</t>
  </si>
  <si>
    <t>RECEIPTS</t>
  </si>
  <si>
    <t>VAT</t>
  </si>
  <si>
    <t>Misc</t>
  </si>
  <si>
    <t>PAYMENTS</t>
  </si>
  <si>
    <t>Village Furniture maint purchase</t>
  </si>
  <si>
    <t>Cricket income</t>
  </si>
  <si>
    <t>Football income</t>
  </si>
  <si>
    <t>Tennis income</t>
  </si>
  <si>
    <t>S106</t>
  </si>
  <si>
    <t>Caretaker</t>
  </si>
  <si>
    <t>Website</t>
  </si>
  <si>
    <t>Audit</t>
  </si>
  <si>
    <t>Health &amp; Safety</t>
  </si>
  <si>
    <t>Assist Clerk</t>
  </si>
  <si>
    <t>Clerk</t>
  </si>
  <si>
    <t>Travel</t>
  </si>
  <si>
    <t>CAPALC</t>
  </si>
  <si>
    <t>Payroll</t>
  </si>
  <si>
    <t>Telephones</t>
  </si>
  <si>
    <t>Minute binding</t>
  </si>
  <si>
    <t>Electricity</t>
  </si>
  <si>
    <t>Water</t>
  </si>
  <si>
    <t>Repairs</t>
  </si>
  <si>
    <t>Poppy Wreath</t>
  </si>
  <si>
    <t>Warden Scheme</t>
  </si>
  <si>
    <t>SSYI</t>
  </si>
  <si>
    <t>Deposit reimb</t>
  </si>
  <si>
    <t>Fire inspection</t>
  </si>
  <si>
    <t xml:space="preserve">PAYE </t>
  </si>
  <si>
    <t>Annual Inspect</t>
  </si>
  <si>
    <t>Cleaning</t>
  </si>
  <si>
    <t>TV Licence</t>
  </si>
  <si>
    <t>Door lock change</t>
  </si>
  <si>
    <t>Vaccum cleaner</t>
  </si>
  <si>
    <t>Electrical work</t>
  </si>
  <si>
    <t>Plumbing</t>
  </si>
  <si>
    <t>Door repairs</t>
  </si>
  <si>
    <t>Pavilion Rental (private ad hoc)</t>
  </si>
  <si>
    <t>TOTAL INCOME</t>
  </si>
  <si>
    <t>Pension (Clerk)</t>
  </si>
  <si>
    <t xml:space="preserve">Courses and Travel </t>
  </si>
  <si>
    <t>Training</t>
  </si>
  <si>
    <t xml:space="preserve">S137 </t>
  </si>
  <si>
    <t>SURPLUS/DEFICIT (negative)</t>
  </si>
  <si>
    <t>Risk assessment re headstone safety, kerbstones,</t>
  </si>
  <si>
    <t>rabbit holes, settling, path repairs, new path to new</t>
  </si>
  <si>
    <t>burial ground, hedge cutting, tree inspection for</t>
  </si>
  <si>
    <t>insurance, mowing, fence maintenance, remove</t>
  </si>
  <si>
    <t>spoil, shed maintenance, testing headstones</t>
  </si>
  <si>
    <t>every 5 years, advise plot holder families of</t>
  </si>
  <si>
    <t>works and advertise works in community</t>
  </si>
  <si>
    <t>compost bins to remove need for bin to go to gate</t>
  </si>
  <si>
    <t>Swing kit</t>
  </si>
  <si>
    <t>Adult gym equipment</t>
  </si>
  <si>
    <t>unbudgeted - now stopped</t>
  </si>
  <si>
    <t>As at End Oct 2020</t>
  </si>
  <si>
    <t>Information Commissioner</t>
  </si>
  <si>
    <t>S106 MUGA 2020-21</t>
  </si>
  <si>
    <t>S106 All-purpose shed</t>
  </si>
  <si>
    <t>S106 toilet block</t>
  </si>
  <si>
    <t>£215,552 available</t>
  </si>
  <si>
    <t>SCDC Grant re Covid 19</t>
  </si>
  <si>
    <t>Storage unit install</t>
  </si>
  <si>
    <t>Westley &amp; Huff survey</t>
  </si>
  <si>
    <t>Business rates</t>
  </si>
  <si>
    <t>S106 Playground</t>
  </si>
  <si>
    <t>New gates</t>
  </si>
  <si>
    <t>Railing repairs</t>
  </si>
  <si>
    <t>Cemetery Misc</t>
  </si>
  <si>
    <t>Stationery &amp; printing</t>
  </si>
  <si>
    <t>Unity service charge</t>
  </si>
  <si>
    <t>Electrical repairs</t>
  </si>
  <si>
    <t>Thatch repair</t>
  </si>
  <si>
    <t>General</t>
  </si>
  <si>
    <t>Headstone safety</t>
  </si>
  <si>
    <t>Thatch roof £3,000</t>
  </si>
  <si>
    <t xml:space="preserve">maintenance </t>
  </si>
  <si>
    <t>Repairs to notice boards/ benches/ village sign</t>
  </si>
  <si>
    <t>BALANCE</t>
  </si>
  <si>
    <t>brought forward</t>
  </si>
  <si>
    <t>plus income</t>
  </si>
  <si>
    <t>total</t>
  </si>
  <si>
    <t>less expend</t>
  </si>
  <si>
    <t>TOTAL</t>
  </si>
  <si>
    <t>LESS RING FENCED S106</t>
  </si>
  <si>
    <t>Available as Reserves at 31.3.2020</t>
  </si>
  <si>
    <t>Interest: Saphire</t>
  </si>
  <si>
    <t>FORECAST</t>
  </si>
  <si>
    <t>31.3.2021</t>
  </si>
  <si>
    <t>Less ringfenced S106</t>
  </si>
  <si>
    <t>Available as Reserves at 31.3.2021</t>
  </si>
  <si>
    <t>31.3.2022</t>
  </si>
  <si>
    <t>RF Less MUGA, shed, play</t>
  </si>
  <si>
    <t xml:space="preserve">Working reserve recommended to be half precept plus quarter expenditure or </t>
  </si>
  <si>
    <t>one year precept</t>
  </si>
  <si>
    <t>Metal numbering plaques</t>
  </si>
  <si>
    <t>Records Books</t>
  </si>
  <si>
    <t>Available as Reserves at 31.3.2022</t>
  </si>
  <si>
    <t>Potential expenditure to 1.4.2021 £137000</t>
  </si>
  <si>
    <t>Potential available post 1.4.2021 £78552: pavilion?</t>
  </si>
  <si>
    <t>31.3.2023</t>
  </si>
  <si>
    <t xml:space="preserve">S106 </t>
  </si>
  <si>
    <t>London Bridge</t>
  </si>
  <si>
    <t>covid? Art festival?</t>
  </si>
  <si>
    <t>MUGA pay as you play</t>
  </si>
  <si>
    <t>plus RPI + 1%</t>
  </si>
  <si>
    <t>Redundancy £1310</t>
  </si>
  <si>
    <t>Interest: HallMark</t>
  </si>
  <si>
    <t>plus VAT @20%</t>
  </si>
  <si>
    <t>VAT spent to re returned to S106 fund</t>
  </si>
  <si>
    <t>Precept</t>
  </si>
  <si>
    <t>CC Verge Reimbursement</t>
  </si>
  <si>
    <t>Cemetery</t>
  </si>
  <si>
    <t>Neighbourhood Plan Reimbursement</t>
  </si>
  <si>
    <t>Donations</t>
  </si>
  <si>
    <t>Employment Costs</t>
  </si>
  <si>
    <t>Insurance</t>
  </si>
  <si>
    <t>Recreation Ground</t>
  </si>
  <si>
    <t>CCC Highways Mowing</t>
  </si>
  <si>
    <t>Villedomer Gardens</t>
  </si>
  <si>
    <t>Parish Pit</t>
  </si>
  <si>
    <t>Clerk's Piece</t>
  </si>
  <si>
    <t>Basil's Piece</t>
  </si>
  <si>
    <t>Subscriptions</t>
  </si>
  <si>
    <t>Public Works Loans Board</t>
  </si>
  <si>
    <t>Administration</t>
  </si>
  <si>
    <t>HR Services</t>
  </si>
  <si>
    <t>Cox's Close Office</t>
  </si>
  <si>
    <t>Planning Consultant</t>
  </si>
  <si>
    <t>Legal Fees</t>
  </si>
  <si>
    <t>Slaughterhouse</t>
  </si>
  <si>
    <t>Playground</t>
  </si>
  <si>
    <t>Pavilion</t>
  </si>
  <si>
    <t>Car &amp; Cycle Parking</t>
  </si>
  <si>
    <t xml:space="preserve">Neighbourhood Plan  </t>
  </si>
  <si>
    <t>Village Weekend</t>
  </si>
  <si>
    <t>Street Lights</t>
  </si>
  <si>
    <t>Local Highway Initiative</t>
  </si>
  <si>
    <t>Speed Sign Indicators</t>
  </si>
  <si>
    <t>Grants</t>
  </si>
  <si>
    <t>Other</t>
  </si>
  <si>
    <t>Overall Total</t>
  </si>
  <si>
    <t>Estimate for May-Dec</t>
  </si>
  <si>
    <t>2019-2020</t>
  </si>
  <si>
    <t xml:space="preserve">BUDGET  </t>
  </si>
  <si>
    <t>ACTUAL</t>
  </si>
  <si>
    <t>DELTA</t>
  </si>
  <si>
    <t>To March 2021</t>
  </si>
  <si>
    <t xml:space="preserve">PREDICTED   </t>
  </si>
  <si>
    <t>PROPOSED</t>
  </si>
  <si>
    <t>% Delta</t>
  </si>
  <si>
    <t>To end March 2022</t>
  </si>
  <si>
    <t>To end March 2023</t>
  </si>
  <si>
    <t>Sports Income</t>
  </si>
  <si>
    <t>Parish Council Mowing</t>
  </si>
  <si>
    <t>Mowing</t>
  </si>
  <si>
    <t xml:space="preserve">Mapping </t>
  </si>
  <si>
    <t>Lay pathway</t>
  </si>
  <si>
    <t>Cemetery shed repairs</t>
  </si>
  <si>
    <t>To End March 2021</t>
  </si>
  <si>
    <t>Dove hygiene</t>
  </si>
  <si>
    <t>Section 106 (see below instead)</t>
  </si>
  <si>
    <t>Village Communal Investments</t>
  </si>
  <si>
    <t>Year on Year</t>
  </si>
  <si>
    <t>VAT Refund</t>
  </si>
  <si>
    <t>Rates: used for storage charge: no charge if empty</t>
  </si>
  <si>
    <t>grasscrete area by knee rail/ S106? Bike rack?</t>
  </si>
  <si>
    <t>3% rise</t>
  </si>
  <si>
    <t>Stapleford PC</t>
  </si>
  <si>
    <t>Budget Narrative</t>
  </si>
  <si>
    <t>Current</t>
  </si>
  <si>
    <t>proposed %</t>
  </si>
  <si>
    <t>Total inc</t>
  </si>
  <si>
    <t>700 properties</t>
  </si>
  <si>
    <t>divided</t>
  </si>
  <si>
    <t>Increase per property per annum</t>
  </si>
  <si>
    <t>Busway defence</t>
  </si>
  <si>
    <t>Pavilion upkeep</t>
  </si>
  <si>
    <t>Cemetery upkeep</t>
  </si>
  <si>
    <t>Public Works Loan</t>
  </si>
  <si>
    <t>two loans, finishing 2022/23</t>
  </si>
  <si>
    <t>Playground maintenance and renovation</t>
  </si>
  <si>
    <t>Grounds maintenance</t>
  </si>
  <si>
    <t>Precept income needs to be sufficient to cover all costs and can go up or down</t>
  </si>
  <si>
    <t>expectation revenue increases post pandemic</t>
  </si>
  <si>
    <t>Interest rates have dropped</t>
  </si>
  <si>
    <t>Incorporates MUGA revenue</t>
  </si>
  <si>
    <t>One-off revenue 20/21</t>
  </si>
  <si>
    <t>Eon electricity reimmursement</t>
  </si>
  <si>
    <t>Conditions survey one-off</t>
  </si>
  <si>
    <t>annual inspection for insurance/ safety</t>
  </si>
  <si>
    <t>Smart meter installed should regulate charge</t>
  </si>
  <si>
    <t>Insurance requirement</t>
  </si>
  <si>
    <t>Electric heating system</t>
  </si>
  <si>
    <t>additional cleaning re Covid 2021/22</t>
  </si>
  <si>
    <t>One-off purchase</t>
  </si>
  <si>
    <t>Internal Audit: no power to fund this</t>
  </si>
  <si>
    <t>No event 2020. Annual grant</t>
  </si>
  <si>
    <t>Footway lights transferred by CCC</t>
  </si>
  <si>
    <t>Inc incorporates MUGA insurance</t>
  </si>
  <si>
    <t>Redundancy 2020/21</t>
  </si>
  <si>
    <t>Speculative apps/ busway</t>
  </si>
  <si>
    <t>Increasing litigation: Birketts appointed</t>
  </si>
  <si>
    <t>PC reclaims annually</t>
  </si>
  <si>
    <t>Increasing costs due to risk: headstones/ kerbs/ holes/ risk assessment/ fencing</t>
  </si>
  <si>
    <t>Maintenance costs will increase if renovation not undertaken</t>
  </si>
  <si>
    <t>Costs for storage: Magog Trust etc: repurpose?</t>
  </si>
  <si>
    <t>Increasing costs re trees/ holes/ amount of mowing etc</t>
  </si>
  <si>
    <t>Loss of income due to Covid vs cost of cleaning/ standing charges/maintenance</t>
  </si>
  <si>
    <t>Use reserve if agreed</t>
  </si>
  <si>
    <t>Receipts</t>
  </si>
  <si>
    <t>Cemetery: variable</t>
  </si>
  <si>
    <t>Pavilion: loss through Covid</t>
  </si>
  <si>
    <t>Payments</t>
  </si>
  <si>
    <t>Small Cost of Living increase</t>
  </si>
  <si>
    <t>Legal requirement</t>
  </si>
  <si>
    <t>Inc in print cost re busway</t>
  </si>
  <si>
    <t>Clerks mobile phones</t>
  </si>
  <si>
    <t>Best long term preservation method</t>
  </si>
  <si>
    <t>Annual charge for service</t>
  </si>
  <si>
    <t>20/21 inc Survey Monkey for S106 Art</t>
  </si>
  <si>
    <t>Maintenance provision</t>
  </si>
  <si>
    <t>Empty sanitary bins</t>
  </si>
  <si>
    <t>Railings need maintenance</t>
  </si>
  <si>
    <t>Significant risk</t>
  </si>
  <si>
    <t>New cemetery requirement</t>
  </si>
  <si>
    <t>No action at present</t>
  </si>
  <si>
    <t>Can provide for speed redution</t>
  </si>
  <si>
    <t>General fund</t>
  </si>
  <si>
    <t>Cricket strip: inc as actual cost</t>
  </si>
  <si>
    <t xml:space="preserve">One-off </t>
  </si>
  <si>
    <t>expenditure not match income</t>
  </si>
  <si>
    <t>Clerk travel reduced re Covid 20/21</t>
  </si>
  <si>
    <t>Cllrs and clerks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</si>
</sst>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7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9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4" fontId="1" fillId="0" borderId="0" xfId="0" applyNumberFormat="1" applyFont="1" applyAlignment="1">
      <alignment wrapText="1"/>
    </xf>
    <xf numFmtId="4" fontId="0" fillId="0" borderId="0" xfId="0" applyNumberFormat="1" applyProtection="1">
      <protection locked="0"/>
    </xf>
    <xf numFmtId="4" fontId="0" fillId="0" borderId="0" xfId="1" applyNumberFormat="1" applyFont="1" applyProtection="1">
      <protection locked="0"/>
    </xf>
    <xf numFmtId="4" fontId="10" fillId="0" borderId="1" xfId="1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10" fillId="0" borderId="1" xfId="0" applyNumberFormat="1" applyFont="1" applyBorder="1"/>
    <xf numFmtId="4" fontId="10" fillId="0" borderId="1" xfId="0" applyNumberFormat="1" applyFont="1" applyBorder="1" applyProtection="1">
      <protection locked="0"/>
    </xf>
    <xf numFmtId="4" fontId="1" fillId="0" borderId="1" xfId="1" applyNumberFormat="1" applyFont="1" applyBorder="1" applyProtection="1">
      <protection locked="0"/>
    </xf>
    <xf numFmtId="4" fontId="10" fillId="0" borderId="0" xfId="0" applyNumberFormat="1" applyFont="1" applyProtection="1">
      <protection locked="0"/>
    </xf>
    <xf numFmtId="4" fontId="1" fillId="0" borderId="0" xfId="1" applyNumberFormat="1" applyFont="1" applyBorder="1" applyProtection="1">
      <protection locked="0"/>
    </xf>
    <xf numFmtId="4" fontId="7" fillId="0" borderId="0" xfId="0" applyNumberFormat="1" applyFont="1"/>
    <xf numFmtId="4" fontId="0" fillId="2" borderId="0" xfId="1" applyNumberFormat="1" applyFont="1" applyFill="1" applyProtection="1">
      <protection locked="0"/>
    </xf>
    <xf numFmtId="4" fontId="10" fillId="0" borderId="0" xfId="0" applyNumberFormat="1" applyFont="1"/>
    <xf numFmtId="0" fontId="0" fillId="3" borderId="0" xfId="0" applyFill="1"/>
    <xf numFmtId="0" fontId="1" fillId="3" borderId="0" xfId="0" applyFont="1" applyFill="1"/>
    <xf numFmtId="4" fontId="0" fillId="3" borderId="0" xfId="0" applyNumberFormat="1" applyFill="1"/>
    <xf numFmtId="0" fontId="0" fillId="3" borderId="0" xfId="0" applyFont="1" applyFill="1"/>
    <xf numFmtId="4" fontId="1" fillId="3" borderId="0" xfId="0" applyNumberFormat="1" applyFont="1" applyFill="1"/>
    <xf numFmtId="4" fontId="0" fillId="3" borderId="0" xfId="0" applyNumberFormat="1" applyFill="1" applyAlignment="1">
      <alignment horizontal="right"/>
    </xf>
    <xf numFmtId="4" fontId="1" fillId="3" borderId="0" xfId="0" applyNumberFormat="1" applyFont="1" applyFill="1" applyAlignment="1">
      <alignment horizontal="right"/>
    </xf>
    <xf numFmtId="0" fontId="1" fillId="3" borderId="2" xfId="0" applyFont="1" applyFill="1" applyBorder="1"/>
    <xf numFmtId="4" fontId="0" fillId="3" borderId="2" xfId="0" applyNumberFormat="1" applyFill="1" applyBorder="1"/>
    <xf numFmtId="0" fontId="0" fillId="3" borderId="2" xfId="0" applyFont="1" applyFill="1" applyBorder="1"/>
    <xf numFmtId="0" fontId="0" fillId="3" borderId="2" xfId="0" applyFill="1" applyBorder="1"/>
    <xf numFmtId="4" fontId="0" fillId="3" borderId="5" xfId="0" applyNumberFormat="1" applyFill="1" applyBorder="1"/>
    <xf numFmtId="4" fontId="0" fillId="3" borderId="8" xfId="0" applyNumberFormat="1" applyFill="1" applyBorder="1"/>
    <xf numFmtId="4" fontId="0" fillId="3" borderId="9" xfId="0" applyNumberFormat="1" applyFill="1" applyBorder="1"/>
    <xf numFmtId="4" fontId="0" fillId="3" borderId="10" xfId="0" applyNumberFormat="1" applyFill="1" applyBorder="1"/>
    <xf numFmtId="4" fontId="0" fillId="3" borderId="11" xfId="0" applyNumberFormat="1" applyFill="1" applyBorder="1"/>
    <xf numFmtId="4" fontId="1" fillId="3" borderId="10" xfId="0" applyNumberFormat="1" applyFont="1" applyFill="1" applyBorder="1"/>
    <xf numFmtId="4" fontId="4" fillId="3" borderId="11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wrapText="1"/>
    </xf>
    <xf numFmtId="4" fontId="2" fillId="3" borderId="9" xfId="0" applyNumberFormat="1" applyFont="1" applyFill="1" applyBorder="1"/>
    <xf numFmtId="4" fontId="0" fillId="3" borderId="13" xfId="0" applyNumberFormat="1" applyFill="1" applyBorder="1"/>
    <xf numFmtId="4" fontId="0" fillId="3" borderId="15" xfId="0" applyNumberFormat="1" applyFill="1" applyBorder="1"/>
    <xf numFmtId="0" fontId="0" fillId="3" borderId="5" xfId="0" applyFill="1" applyBorder="1"/>
    <xf numFmtId="4" fontId="0" fillId="3" borderId="8" xfId="0" applyNumberFormat="1" applyFill="1" applyBorder="1" applyAlignment="1">
      <alignment wrapText="1"/>
    </xf>
    <xf numFmtId="0" fontId="1" fillId="3" borderId="3" xfId="0" applyFont="1" applyFill="1" applyBorder="1" applyAlignment="1">
      <alignment horizontal="left" vertical="top"/>
    </xf>
    <xf numFmtId="4" fontId="1" fillId="3" borderId="5" xfId="0" applyNumberFormat="1" applyFont="1" applyFill="1" applyBorder="1"/>
    <xf numFmtId="4" fontId="1" fillId="3" borderId="11" xfId="0" applyNumberFormat="1" applyFont="1" applyFill="1" applyBorder="1"/>
    <xf numFmtId="0" fontId="13" fillId="3" borderId="0" xfId="0" applyFont="1" applyFill="1"/>
    <xf numFmtId="4" fontId="1" fillId="4" borderId="3" xfId="0" applyNumberFormat="1" applyFont="1" applyFill="1" applyBorder="1" applyAlignment="1">
      <alignment horizontal="center"/>
    </xf>
    <xf numFmtId="4" fontId="0" fillId="4" borderId="10" xfId="0" applyNumberFormat="1" applyFill="1" applyBorder="1"/>
    <xf numFmtId="4" fontId="0" fillId="4" borderId="11" xfId="0" applyNumberFormat="1" applyFill="1" applyBorder="1"/>
    <xf numFmtId="4" fontId="1" fillId="4" borderId="10" xfId="0" applyNumberFormat="1" applyFont="1" applyFill="1" applyBorder="1"/>
    <xf numFmtId="4" fontId="1" fillId="4" borderId="11" xfId="0" applyNumberFormat="1" applyFont="1" applyFill="1" applyBorder="1"/>
    <xf numFmtId="4" fontId="0" fillId="4" borderId="11" xfId="0" applyNumberFormat="1" applyFont="1" applyFill="1" applyBorder="1"/>
    <xf numFmtId="4" fontId="0" fillId="3" borderId="4" xfId="0" applyNumberFormat="1" applyFill="1" applyBorder="1"/>
    <xf numFmtId="4" fontId="0" fillId="3" borderId="14" xfId="0" applyNumberFormat="1" applyFill="1" applyBorder="1"/>
    <xf numFmtId="0" fontId="7" fillId="3" borderId="2" xfId="0" applyFont="1" applyFill="1" applyBorder="1"/>
    <xf numFmtId="0" fontId="2" fillId="3" borderId="2" xfId="0" applyFont="1" applyFill="1" applyBorder="1"/>
    <xf numFmtId="0" fontId="8" fillId="3" borderId="2" xfId="0" applyFont="1" applyFill="1" applyBorder="1"/>
    <xf numFmtId="0" fontId="13" fillId="3" borderId="2" xfId="0" applyFont="1" applyFill="1" applyBorder="1"/>
    <xf numFmtId="4" fontId="0" fillId="4" borderId="15" xfId="0" applyNumberFormat="1" applyFill="1" applyBorder="1"/>
    <xf numFmtId="4" fontId="14" fillId="4" borderId="15" xfId="0" applyNumberFormat="1" applyFont="1" applyFill="1" applyBorder="1"/>
    <xf numFmtId="4" fontId="10" fillId="4" borderId="11" xfId="0" applyNumberFormat="1" applyFont="1" applyFill="1" applyBorder="1"/>
    <xf numFmtId="4" fontId="10" fillId="4" borderId="15" xfId="0" applyNumberFormat="1" applyFont="1" applyFill="1" applyBorder="1"/>
    <xf numFmtId="4" fontId="0" fillId="4" borderId="15" xfId="0" applyNumberFormat="1" applyFont="1" applyFill="1" applyBorder="1"/>
    <xf numFmtId="4" fontId="1" fillId="4" borderId="15" xfId="0" applyNumberFormat="1" applyFont="1" applyFill="1" applyBorder="1"/>
    <xf numFmtId="4" fontId="1" fillId="5" borderId="3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 vertical="top" wrapText="1"/>
    </xf>
    <xf numFmtId="4" fontId="0" fillId="5" borderId="10" xfId="0" applyNumberFormat="1" applyFill="1" applyBorder="1"/>
    <xf numFmtId="4" fontId="0" fillId="5" borderId="11" xfId="0" applyNumberFormat="1" applyFill="1" applyBorder="1"/>
    <xf numFmtId="4" fontId="0" fillId="5" borderId="5" xfId="0" applyNumberFormat="1" applyFill="1" applyBorder="1"/>
    <xf numFmtId="4" fontId="0" fillId="5" borderId="4" xfId="0" applyNumberFormat="1" applyFill="1" applyBorder="1"/>
    <xf numFmtId="4" fontId="1" fillId="5" borderId="10" xfId="0" applyNumberFormat="1" applyFont="1" applyFill="1" applyBorder="1"/>
    <xf numFmtId="4" fontId="1" fillId="5" borderId="11" xfId="0" applyNumberFormat="1" applyFont="1" applyFill="1" applyBorder="1"/>
    <xf numFmtId="4" fontId="1" fillId="5" borderId="5" xfId="0" applyNumberFormat="1" applyFont="1" applyFill="1" applyBorder="1"/>
    <xf numFmtId="4" fontId="1" fillId="5" borderId="4" xfId="0" applyNumberFormat="1" applyFont="1" applyFill="1" applyBorder="1"/>
    <xf numFmtId="4" fontId="10" fillId="5" borderId="4" xfId="0" applyNumberFormat="1" applyFont="1" applyFill="1" applyBorder="1"/>
    <xf numFmtId="4" fontId="0" fillId="5" borderId="10" xfId="0" applyNumberFormat="1" applyFont="1" applyFill="1" applyBorder="1"/>
    <xf numFmtId="4" fontId="0" fillId="5" borderId="11" xfId="0" applyNumberFormat="1" applyFont="1" applyFill="1" applyBorder="1"/>
    <xf numFmtId="4" fontId="0" fillId="5" borderId="5" xfId="0" applyNumberFormat="1" applyFont="1" applyFill="1" applyBorder="1"/>
    <xf numFmtId="4" fontId="0" fillId="5" borderId="4" xfId="0" applyNumberFormat="1" applyFont="1" applyFill="1" applyBorder="1"/>
    <xf numFmtId="4" fontId="1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center" vertical="top" wrapText="1"/>
    </xf>
    <xf numFmtId="4" fontId="0" fillId="6" borderId="14" xfId="0" applyNumberFormat="1" applyFill="1" applyBorder="1"/>
    <xf numFmtId="10" fontId="0" fillId="6" borderId="5" xfId="0" applyNumberFormat="1" applyFont="1" applyFill="1" applyBorder="1"/>
    <xf numFmtId="4" fontId="0" fillId="6" borderId="10" xfId="0" applyNumberFormat="1" applyFill="1" applyBorder="1"/>
    <xf numFmtId="4" fontId="1" fillId="6" borderId="14" xfId="0" applyNumberFormat="1" applyFont="1" applyFill="1" applyBorder="1"/>
    <xf numFmtId="4" fontId="10" fillId="6" borderId="14" xfId="0" applyNumberFormat="1" applyFont="1" applyFill="1" applyBorder="1"/>
    <xf numFmtId="10" fontId="1" fillId="6" borderId="5" xfId="0" applyNumberFormat="1" applyFont="1" applyFill="1" applyBorder="1"/>
    <xf numFmtId="4" fontId="0" fillId="6" borderId="14" xfId="0" applyNumberFormat="1" applyFont="1" applyFill="1" applyBorder="1"/>
    <xf numFmtId="4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 vertical="top" wrapText="1"/>
    </xf>
    <xf numFmtId="4" fontId="0" fillId="2" borderId="2" xfId="0" applyNumberFormat="1" applyFill="1" applyBorder="1"/>
    <xf numFmtId="4" fontId="1" fillId="2" borderId="2" xfId="0" applyNumberFormat="1" applyFont="1" applyFill="1" applyBorder="1"/>
    <xf numFmtId="2" fontId="1" fillId="2" borderId="2" xfId="0" applyNumberFormat="1" applyFont="1" applyFill="1" applyBorder="1"/>
    <xf numFmtId="4" fontId="0" fillId="2" borderId="2" xfId="0" applyNumberFormat="1" applyFont="1" applyFill="1" applyBorder="1"/>
    <xf numFmtId="2" fontId="0" fillId="2" borderId="2" xfId="0" applyNumberFormat="1" applyFont="1" applyFill="1" applyBorder="1"/>
    <xf numFmtId="4" fontId="0" fillId="3" borderId="18" xfId="0" applyNumberFormat="1" applyFill="1" applyBorder="1"/>
    <xf numFmtId="4" fontId="0" fillId="3" borderId="17" xfId="0" applyNumberFormat="1" applyFill="1" applyBorder="1"/>
    <xf numFmtId="4" fontId="0" fillId="3" borderId="19" xfId="0" applyNumberFormat="1" applyFill="1" applyBorder="1"/>
    <xf numFmtId="0" fontId="0" fillId="3" borderId="19" xfId="0" applyFill="1" applyBorder="1"/>
    <xf numFmtId="4" fontId="0" fillId="3" borderId="21" xfId="0" applyNumberFormat="1" applyFill="1" applyBorder="1"/>
    <xf numFmtId="4" fontId="0" fillId="3" borderId="1" xfId="0" applyNumberFormat="1" applyFill="1" applyBorder="1"/>
    <xf numFmtId="4" fontId="0" fillId="3" borderId="20" xfId="0" applyNumberFormat="1" applyFill="1" applyBorder="1"/>
    <xf numFmtId="4" fontId="0" fillId="3" borderId="16" xfId="0" applyNumberFormat="1" applyFill="1" applyBorder="1"/>
    <xf numFmtId="4" fontId="1" fillId="5" borderId="6" xfId="0" applyNumberFormat="1" applyFont="1" applyFill="1" applyBorder="1" applyAlignment="1">
      <alignment horizontal="center"/>
    </xf>
    <xf numFmtId="4" fontId="1" fillId="6" borderId="12" xfId="0" applyNumberFormat="1" applyFont="1" applyFill="1" applyBorder="1" applyAlignment="1">
      <alignment horizontal="center"/>
    </xf>
    <xf numFmtId="0" fontId="0" fillId="3" borderId="7" xfId="0" applyFill="1" applyBorder="1"/>
    <xf numFmtId="4" fontId="1" fillId="5" borderId="25" xfId="0" applyNumberFormat="1" applyFont="1" applyFill="1" applyBorder="1" applyAlignment="1">
      <alignment horizontal="center" vertical="top" wrapText="1"/>
    </xf>
    <xf numFmtId="4" fontId="1" fillId="4" borderId="26" xfId="0" applyNumberFormat="1" applyFont="1" applyFill="1" applyBorder="1" applyAlignment="1">
      <alignment horizontal="center"/>
    </xf>
    <xf numFmtId="4" fontId="0" fillId="4" borderId="5" xfId="0" applyNumberFormat="1" applyFill="1" applyBorder="1"/>
    <xf numFmtId="4" fontId="1" fillId="4" borderId="5" xfId="0" applyNumberFormat="1" applyFont="1" applyFill="1" applyBorder="1"/>
    <xf numFmtId="4" fontId="0" fillId="3" borderId="0" xfId="0" applyNumberFormat="1" applyFill="1" applyBorder="1"/>
    <xf numFmtId="4" fontId="0" fillId="4" borderId="5" xfId="0" applyNumberFormat="1" applyFont="1" applyFill="1" applyBorder="1"/>
    <xf numFmtId="4" fontId="13" fillId="4" borderId="5" xfId="0" applyNumberFormat="1" applyFont="1" applyFill="1" applyBorder="1"/>
    <xf numFmtId="0" fontId="0" fillId="3" borderId="12" xfId="0" applyFill="1" applyBorder="1"/>
    <xf numFmtId="0" fontId="11" fillId="2" borderId="16" xfId="0" applyFont="1" applyFill="1" applyBorder="1"/>
    <xf numFmtId="0" fontId="0" fillId="3" borderId="14" xfId="0" applyFont="1" applyFill="1" applyBorder="1"/>
    <xf numFmtId="0" fontId="1" fillId="3" borderId="14" xfId="0" applyFont="1" applyFill="1" applyBorder="1"/>
    <xf numFmtId="0" fontId="0" fillId="3" borderId="14" xfId="0" applyFont="1" applyFill="1" applyBorder="1" applyAlignment="1">
      <alignment horizontal="left" indent="1"/>
    </xf>
    <xf numFmtId="0" fontId="0" fillId="3" borderId="13" xfId="0" applyFill="1" applyBorder="1"/>
    <xf numFmtId="0" fontId="11" fillId="7" borderId="14" xfId="0" applyFont="1" applyFill="1" applyBorder="1"/>
    <xf numFmtId="4" fontId="0" fillId="3" borderId="14" xfId="0" applyNumberFormat="1" applyFont="1" applyFill="1" applyBorder="1" applyAlignment="1">
      <alignment horizontal="left" indent="1"/>
    </xf>
    <xf numFmtId="4" fontId="0" fillId="3" borderId="14" xfId="0" applyNumberFormat="1" applyFont="1" applyFill="1" applyBorder="1"/>
    <xf numFmtId="0" fontId="7" fillId="3" borderId="14" xfId="0" applyFont="1" applyFill="1" applyBorder="1"/>
    <xf numFmtId="0" fontId="13" fillId="3" borderId="14" xfId="0" applyFont="1" applyFill="1" applyBorder="1"/>
    <xf numFmtId="0" fontId="12" fillId="3" borderId="14" xfId="0" applyFont="1" applyFill="1" applyBorder="1"/>
    <xf numFmtId="0" fontId="0" fillId="3" borderId="14" xfId="0" applyFill="1" applyBorder="1"/>
    <xf numFmtId="4" fontId="1" fillId="2" borderId="14" xfId="0" applyNumberFormat="1" applyFont="1" applyFill="1" applyBorder="1"/>
    <xf numFmtId="4" fontId="0" fillId="8" borderId="14" xfId="0" applyNumberFormat="1" applyFont="1" applyFill="1" applyBorder="1" applyAlignment="1">
      <alignment horizontal="left" indent="1"/>
    </xf>
    <xf numFmtId="4" fontId="3" fillId="6" borderId="3" xfId="0" applyNumberFormat="1" applyFont="1" applyFill="1" applyBorder="1"/>
    <xf numFmtId="4" fontId="3" fillId="2" borderId="3" xfId="0" applyNumberFormat="1" applyFont="1" applyFill="1" applyBorder="1"/>
    <xf numFmtId="4" fontId="3" fillId="5" borderId="3" xfId="0" applyNumberFormat="1" applyFont="1" applyFill="1" applyBorder="1"/>
    <xf numFmtId="4" fontId="1" fillId="3" borderId="15" xfId="0" applyNumberFormat="1" applyFont="1" applyFill="1" applyBorder="1"/>
    <xf numFmtId="4" fontId="3" fillId="4" borderId="3" xfId="0" applyNumberFormat="1" applyFont="1" applyFill="1" applyBorder="1"/>
    <xf numFmtId="4" fontId="1" fillId="4" borderId="3" xfId="0" applyNumberFormat="1" applyFont="1" applyFill="1" applyBorder="1"/>
    <xf numFmtId="4" fontId="0" fillId="2" borderId="14" xfId="0" applyNumberFormat="1" applyFont="1" applyFill="1" applyBorder="1"/>
    <xf numFmtId="0" fontId="12" fillId="9" borderId="14" xfId="0" applyFont="1" applyFill="1" applyBorder="1"/>
    <xf numFmtId="0" fontId="1" fillId="3" borderId="2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4" fontId="1" fillId="4" borderId="23" xfId="0" applyNumberFormat="1" applyFont="1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0"/>
  <sheetViews>
    <sheetView tabSelected="1" zoomScale="87" zoomScaleNormal="87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20" sqref="L20"/>
    </sheetView>
  </sheetViews>
  <sheetFormatPr defaultColWidth="9" defaultRowHeight="14.25" outlineLevelRow="1" x14ac:dyDescent="0.45"/>
  <cols>
    <col min="1" max="1" width="31.3984375" style="121" bestFit="1" customWidth="1"/>
    <col min="2" max="2" width="11.1328125" style="113" customWidth="1"/>
    <col min="3" max="3" width="13.265625" style="34" customWidth="1"/>
    <col min="4" max="4" width="12" style="23" customWidth="1"/>
    <col min="5" max="5" width="11.86328125" style="33" customWidth="1"/>
    <col min="6" max="6" width="10.86328125" style="34" customWidth="1"/>
    <col min="7" max="7" width="12.3984375" style="23" customWidth="1"/>
    <col min="8" max="8" width="12.86328125" style="23" customWidth="1"/>
    <col min="9" max="9" width="11.86328125" style="41" customWidth="1"/>
    <col min="10" max="10" width="11.1328125" style="23" bestFit="1" customWidth="1"/>
    <col min="11" max="11" width="12" style="23" customWidth="1"/>
    <col min="12" max="12" width="42.265625" style="21" bestFit="1" customWidth="1"/>
    <col min="13" max="16384" width="9" style="21"/>
  </cols>
  <sheetData>
    <row r="1" spans="1:14" ht="14.65" thickBot="1" x14ac:dyDescent="0.5">
      <c r="A1" s="116"/>
      <c r="B1" s="110" t="s">
        <v>146</v>
      </c>
      <c r="C1" s="49" t="s">
        <v>147</v>
      </c>
      <c r="D1" s="49" t="s">
        <v>148</v>
      </c>
      <c r="E1" s="106" t="s">
        <v>146</v>
      </c>
      <c r="F1" s="67" t="s">
        <v>147</v>
      </c>
      <c r="G1" s="67" t="s">
        <v>150</v>
      </c>
      <c r="H1" s="67" t="s">
        <v>148</v>
      </c>
      <c r="I1" s="107" t="s">
        <v>151</v>
      </c>
      <c r="J1" s="82" t="s">
        <v>152</v>
      </c>
      <c r="K1" s="91" t="s">
        <v>151</v>
      </c>
      <c r="L1" s="108"/>
    </row>
    <row r="2" spans="1:14" ht="28.9" thickBot="1" x14ac:dyDescent="0.5">
      <c r="A2" s="139" t="s">
        <v>0</v>
      </c>
      <c r="B2" s="144" t="s">
        <v>145</v>
      </c>
      <c r="C2" s="145"/>
      <c r="D2" s="146"/>
      <c r="E2" s="68" t="s">
        <v>149</v>
      </c>
      <c r="F2" s="109" t="s">
        <v>57</v>
      </c>
      <c r="G2" s="68" t="s">
        <v>161</v>
      </c>
      <c r="H2" s="109"/>
      <c r="I2" s="83" t="s">
        <v>153</v>
      </c>
      <c r="J2" s="83" t="s">
        <v>165</v>
      </c>
      <c r="K2" s="92" t="s">
        <v>154</v>
      </c>
      <c r="L2" s="45" t="s">
        <v>1</v>
      </c>
    </row>
    <row r="3" spans="1:14" ht="18" x14ac:dyDescent="0.55000000000000004">
      <c r="A3" s="117" t="s">
        <v>2</v>
      </c>
      <c r="B3" s="99"/>
      <c r="C3" s="102"/>
      <c r="D3" s="103"/>
      <c r="E3" s="98"/>
      <c r="F3" s="102"/>
      <c r="G3" s="99"/>
      <c r="H3" s="104"/>
      <c r="I3" s="105"/>
      <c r="J3" s="99"/>
      <c r="K3" s="100"/>
      <c r="L3" s="101"/>
    </row>
    <row r="4" spans="1:14" x14ac:dyDescent="0.45">
      <c r="A4" s="118" t="s">
        <v>112</v>
      </c>
      <c r="B4" s="111">
        <v>70000</v>
      </c>
      <c r="C4" s="51">
        <v>70000</v>
      </c>
      <c r="D4" s="61">
        <f t="shared" ref="D4:D61" si="0">C4-B4</f>
        <v>0</v>
      </c>
      <c r="E4" s="69">
        <v>72100</v>
      </c>
      <c r="F4" s="70">
        <v>72100</v>
      </c>
      <c r="G4" s="71">
        <v>72100</v>
      </c>
      <c r="H4" s="72">
        <v>7500</v>
      </c>
      <c r="I4" s="84">
        <v>74263</v>
      </c>
      <c r="J4" s="85">
        <f>((I4-E4)/E4)</f>
        <v>0.03</v>
      </c>
      <c r="K4" s="93">
        <v>74491</v>
      </c>
      <c r="L4" s="31"/>
    </row>
    <row r="5" spans="1:14" x14ac:dyDescent="0.45">
      <c r="A5" s="118" t="s">
        <v>166</v>
      </c>
      <c r="B5" s="111">
        <v>6500</v>
      </c>
      <c r="C5" s="51">
        <v>7116.54</v>
      </c>
      <c r="D5" s="61">
        <f t="shared" si="0"/>
        <v>616.54</v>
      </c>
      <c r="E5" s="69">
        <v>10000</v>
      </c>
      <c r="F5" s="70">
        <v>9045.2900000000009</v>
      </c>
      <c r="G5" s="71">
        <v>9045.2900000000009</v>
      </c>
      <c r="H5" s="72">
        <f t="shared" ref="H5:H62" si="1">G5-E5</f>
        <v>-954.70999999999913</v>
      </c>
      <c r="I5" s="84">
        <v>6000</v>
      </c>
      <c r="J5" s="85">
        <f>((I5-E5)/E5)</f>
        <v>-0.4</v>
      </c>
      <c r="K5" s="93">
        <v>6000</v>
      </c>
      <c r="L5" s="31"/>
    </row>
    <row r="6" spans="1:14" x14ac:dyDescent="0.45">
      <c r="A6" s="118" t="s">
        <v>88</v>
      </c>
      <c r="B6" s="111">
        <v>42</v>
      </c>
      <c r="C6" s="51">
        <v>40.49</v>
      </c>
      <c r="D6" s="61">
        <f t="shared" si="0"/>
        <v>-1.509999999999998</v>
      </c>
      <c r="E6" s="69">
        <v>0</v>
      </c>
      <c r="F6" s="70">
        <v>0</v>
      </c>
      <c r="G6" s="71">
        <v>10</v>
      </c>
      <c r="H6" s="72">
        <f t="shared" si="1"/>
        <v>10</v>
      </c>
      <c r="I6" s="84">
        <v>5</v>
      </c>
      <c r="J6" s="85"/>
      <c r="K6" s="93">
        <v>0</v>
      </c>
      <c r="L6" s="31" t="s">
        <v>187</v>
      </c>
    </row>
    <row r="7" spans="1:14" x14ac:dyDescent="0.45">
      <c r="A7" s="118" t="s">
        <v>109</v>
      </c>
      <c r="B7" s="111">
        <v>1500</v>
      </c>
      <c r="C7" s="51">
        <v>1174.43</v>
      </c>
      <c r="D7" s="61">
        <f t="shared" si="0"/>
        <v>-325.56999999999994</v>
      </c>
      <c r="E7" s="69">
        <v>0</v>
      </c>
      <c r="F7" s="70">
        <v>0</v>
      </c>
      <c r="G7" s="71">
        <v>250</v>
      </c>
      <c r="H7" s="72">
        <f t="shared" si="1"/>
        <v>250</v>
      </c>
      <c r="I7" s="84">
        <v>100</v>
      </c>
      <c r="J7" s="85"/>
      <c r="K7" s="93">
        <v>0</v>
      </c>
      <c r="L7" s="31" t="s">
        <v>187</v>
      </c>
    </row>
    <row r="8" spans="1:14" x14ac:dyDescent="0.45">
      <c r="A8" s="118" t="s">
        <v>39</v>
      </c>
      <c r="B8" s="111">
        <v>10000</v>
      </c>
      <c r="C8" s="51">
        <v>12029.5</v>
      </c>
      <c r="D8" s="61">
        <f t="shared" si="0"/>
        <v>2029.5</v>
      </c>
      <c r="E8" s="69">
        <v>10500</v>
      </c>
      <c r="F8" s="70">
        <v>1578.75</v>
      </c>
      <c r="G8" s="71">
        <v>2500</v>
      </c>
      <c r="H8" s="72">
        <f t="shared" si="1"/>
        <v>-8000</v>
      </c>
      <c r="I8" s="84">
        <v>5000</v>
      </c>
      <c r="J8" s="85">
        <f>((I8-E8)/E8)</f>
        <v>-0.52380952380952384</v>
      </c>
      <c r="K8" s="93">
        <v>10000</v>
      </c>
      <c r="L8" s="31" t="s">
        <v>186</v>
      </c>
    </row>
    <row r="9" spans="1:14" x14ac:dyDescent="0.45">
      <c r="A9" s="119" t="s">
        <v>155</v>
      </c>
      <c r="B9" s="111">
        <f>SUM(B10:B13)</f>
        <v>0</v>
      </c>
      <c r="C9" s="50">
        <f>SUM(C10:C13)</f>
        <v>1645</v>
      </c>
      <c r="D9" s="50">
        <f t="shared" ref="D9:G9" si="2">SUM(D10:D13)</f>
        <v>400</v>
      </c>
      <c r="E9" s="69">
        <f t="shared" si="2"/>
        <v>0</v>
      </c>
      <c r="F9" s="69">
        <f t="shared" si="2"/>
        <v>1000</v>
      </c>
      <c r="G9" s="69">
        <f t="shared" si="2"/>
        <v>1500</v>
      </c>
      <c r="H9" s="69">
        <f>SUM(H10:H13)</f>
        <v>1500</v>
      </c>
      <c r="I9" s="86">
        <f>SUM(I10:I13)</f>
        <v>7200</v>
      </c>
      <c r="J9" s="85"/>
      <c r="K9" s="93">
        <f>SUM(K10:K13)</f>
        <v>7386</v>
      </c>
      <c r="L9" s="31" t="s">
        <v>188</v>
      </c>
    </row>
    <row r="10" spans="1:14" hidden="1" outlineLevel="1" x14ac:dyDescent="0.45">
      <c r="A10" s="120" t="s">
        <v>7</v>
      </c>
      <c r="B10" s="111">
        <v>0</v>
      </c>
      <c r="C10" s="51">
        <v>400</v>
      </c>
      <c r="D10" s="61">
        <v>0</v>
      </c>
      <c r="E10" s="69">
        <v>0</v>
      </c>
      <c r="F10" s="70">
        <v>0</v>
      </c>
      <c r="G10" s="71">
        <v>500</v>
      </c>
      <c r="H10" s="72">
        <f t="shared" si="1"/>
        <v>500</v>
      </c>
      <c r="I10" s="84">
        <v>1600</v>
      </c>
      <c r="J10" s="85"/>
      <c r="K10" s="93">
        <v>1648</v>
      </c>
      <c r="L10" s="31" t="s">
        <v>107</v>
      </c>
    </row>
    <row r="11" spans="1:14" hidden="1" outlineLevel="1" x14ac:dyDescent="0.45">
      <c r="A11" s="120" t="s">
        <v>8</v>
      </c>
      <c r="B11" s="111">
        <v>0</v>
      </c>
      <c r="C11" s="51">
        <v>845</v>
      </c>
      <c r="D11" s="61">
        <v>0</v>
      </c>
      <c r="E11" s="69">
        <v>0</v>
      </c>
      <c r="F11" s="70">
        <v>1000</v>
      </c>
      <c r="G11" s="71">
        <v>1000</v>
      </c>
      <c r="H11" s="72">
        <f t="shared" si="1"/>
        <v>1000</v>
      </c>
      <c r="I11" s="84">
        <v>1000</v>
      </c>
      <c r="J11" s="85"/>
      <c r="K11" s="93">
        <v>1030</v>
      </c>
      <c r="L11" s="31" t="s">
        <v>107</v>
      </c>
    </row>
    <row r="12" spans="1:14" hidden="1" outlineLevel="1" x14ac:dyDescent="0.45">
      <c r="A12" s="120" t="s">
        <v>9</v>
      </c>
      <c r="B12" s="111">
        <v>0</v>
      </c>
      <c r="C12" s="51">
        <v>400</v>
      </c>
      <c r="D12" s="61">
        <f t="shared" si="0"/>
        <v>400</v>
      </c>
      <c r="E12" s="69">
        <v>0</v>
      </c>
      <c r="F12" s="70">
        <v>0</v>
      </c>
      <c r="G12" s="71">
        <v>0</v>
      </c>
      <c r="H12" s="72">
        <f t="shared" si="1"/>
        <v>0</v>
      </c>
      <c r="I12" s="84">
        <v>3600</v>
      </c>
      <c r="J12" s="85"/>
      <c r="K12" s="93">
        <v>3708</v>
      </c>
      <c r="L12" s="31" t="s">
        <v>107</v>
      </c>
    </row>
    <row r="13" spans="1:14" hidden="1" outlineLevel="1" x14ac:dyDescent="0.45">
      <c r="A13" s="120" t="s">
        <v>106</v>
      </c>
      <c r="B13" s="111">
        <v>0</v>
      </c>
      <c r="C13" s="51">
        <v>0</v>
      </c>
      <c r="D13" s="61">
        <v>0</v>
      </c>
      <c r="E13" s="69">
        <v>0</v>
      </c>
      <c r="F13" s="70">
        <v>0</v>
      </c>
      <c r="G13" s="71">
        <v>0</v>
      </c>
      <c r="H13" s="72">
        <f t="shared" si="1"/>
        <v>0</v>
      </c>
      <c r="I13" s="84">
        <v>1000</v>
      </c>
      <c r="J13" s="85"/>
      <c r="K13" s="93">
        <v>1000</v>
      </c>
      <c r="L13" s="30" t="s">
        <v>144</v>
      </c>
    </row>
    <row r="14" spans="1:14" collapsed="1" x14ac:dyDescent="0.45">
      <c r="A14" s="118" t="s">
        <v>63</v>
      </c>
      <c r="B14" s="111">
        <v>0</v>
      </c>
      <c r="C14" s="51">
        <v>0</v>
      </c>
      <c r="D14" s="61">
        <f>C14-B14</f>
        <v>0</v>
      </c>
      <c r="E14" s="69">
        <v>0</v>
      </c>
      <c r="F14" s="70">
        <v>10000</v>
      </c>
      <c r="G14" s="71">
        <v>10000</v>
      </c>
      <c r="H14" s="72">
        <f>G14-E14</f>
        <v>10000</v>
      </c>
      <c r="I14" s="84">
        <v>0</v>
      </c>
      <c r="J14" s="85"/>
      <c r="K14" s="93">
        <v>0</v>
      </c>
      <c r="L14" s="57" t="s">
        <v>189</v>
      </c>
      <c r="N14" s="23"/>
    </row>
    <row r="15" spans="1:14" x14ac:dyDescent="0.45">
      <c r="A15" s="118" t="s">
        <v>113</v>
      </c>
      <c r="B15" s="111">
        <v>878.18</v>
      </c>
      <c r="C15" s="51">
        <v>878.18</v>
      </c>
      <c r="D15" s="61">
        <f t="shared" si="0"/>
        <v>0</v>
      </c>
      <c r="E15" s="69">
        <v>878.18</v>
      </c>
      <c r="F15" s="70">
        <v>0</v>
      </c>
      <c r="G15" s="71">
        <v>878.18</v>
      </c>
      <c r="H15" s="72">
        <f t="shared" si="1"/>
        <v>0</v>
      </c>
      <c r="I15" s="84">
        <v>878.18</v>
      </c>
      <c r="J15" s="85">
        <f>((I15-E15)/E15)</f>
        <v>0</v>
      </c>
      <c r="K15" s="93">
        <v>878.18</v>
      </c>
      <c r="L15" s="31"/>
      <c r="N15" s="23"/>
    </row>
    <row r="16" spans="1:14" x14ac:dyDescent="0.45">
      <c r="A16" s="118" t="s">
        <v>114</v>
      </c>
      <c r="B16" s="111">
        <v>3000</v>
      </c>
      <c r="C16" s="51">
        <v>3987</v>
      </c>
      <c r="D16" s="61">
        <f t="shared" si="0"/>
        <v>987</v>
      </c>
      <c r="E16" s="69">
        <v>5000</v>
      </c>
      <c r="F16" s="70">
        <v>2965</v>
      </c>
      <c r="G16" s="71">
        <v>5000</v>
      </c>
      <c r="H16" s="72">
        <f t="shared" si="1"/>
        <v>0</v>
      </c>
      <c r="I16" s="84">
        <v>5000</v>
      </c>
      <c r="J16" s="85">
        <f>((I16-E16)/E16)</f>
        <v>0</v>
      </c>
      <c r="K16" s="93">
        <v>5000</v>
      </c>
      <c r="L16" s="31"/>
    </row>
    <row r="17" spans="1:13" x14ac:dyDescent="0.45">
      <c r="A17" s="118" t="s">
        <v>115</v>
      </c>
      <c r="B17" s="111">
        <v>1500</v>
      </c>
      <c r="C17" s="51">
        <v>0</v>
      </c>
      <c r="D17" s="61">
        <f t="shared" si="0"/>
        <v>-1500</v>
      </c>
      <c r="E17" s="69">
        <v>0</v>
      </c>
      <c r="F17" s="70">
        <v>218.66</v>
      </c>
      <c r="G17" s="71">
        <v>218.66</v>
      </c>
      <c r="H17" s="72">
        <f t="shared" si="1"/>
        <v>218.66</v>
      </c>
      <c r="I17" s="84">
        <v>0</v>
      </c>
      <c r="J17" s="85"/>
      <c r="K17" s="93">
        <v>0</v>
      </c>
      <c r="L17" s="31"/>
    </row>
    <row r="18" spans="1:13" x14ac:dyDescent="0.45">
      <c r="A18" s="118" t="s">
        <v>116</v>
      </c>
      <c r="B18" s="111">
        <v>0</v>
      </c>
      <c r="C18" s="51">
        <v>0</v>
      </c>
      <c r="D18" s="61">
        <f t="shared" si="0"/>
        <v>0</v>
      </c>
      <c r="E18" s="69">
        <v>0</v>
      </c>
      <c r="F18" s="70">
        <v>0</v>
      </c>
      <c r="G18" s="71">
        <v>0</v>
      </c>
      <c r="H18" s="72">
        <f t="shared" si="1"/>
        <v>0</v>
      </c>
      <c r="I18" s="84">
        <v>0</v>
      </c>
      <c r="J18" s="85"/>
      <c r="K18" s="93">
        <v>0</v>
      </c>
      <c r="L18" s="57"/>
    </row>
    <row r="19" spans="1:13" x14ac:dyDescent="0.45">
      <c r="A19" s="118" t="s">
        <v>4</v>
      </c>
      <c r="B19" s="111">
        <v>0</v>
      </c>
      <c r="C19" s="51">
        <v>525</v>
      </c>
      <c r="D19" s="61">
        <f t="shared" si="0"/>
        <v>525</v>
      </c>
      <c r="E19" s="69">
        <v>0</v>
      </c>
      <c r="F19" s="70">
        <v>184.9</v>
      </c>
      <c r="G19" s="71">
        <v>184.9</v>
      </c>
      <c r="H19" s="72">
        <f t="shared" si="1"/>
        <v>184.9</v>
      </c>
      <c r="I19" s="84">
        <v>0</v>
      </c>
      <c r="J19" s="85"/>
      <c r="K19" s="93">
        <v>0</v>
      </c>
      <c r="L19" s="57" t="s">
        <v>190</v>
      </c>
    </row>
    <row r="20" spans="1:13" s="22" customFormat="1" x14ac:dyDescent="0.45">
      <c r="A20" s="119" t="s">
        <v>40</v>
      </c>
      <c r="B20" s="112">
        <f>SUM(B4:B19)</f>
        <v>93420.18</v>
      </c>
      <c r="C20" s="52">
        <f>SUM(C4:C9,C14:C19)</f>
        <v>97396.139999999985</v>
      </c>
      <c r="D20" s="62">
        <f t="shared" si="0"/>
        <v>3975.9599999999919</v>
      </c>
      <c r="E20" s="74">
        <f>SUM(E4:E9,E14:E19)</f>
        <v>98478.18</v>
      </c>
      <c r="F20" s="74">
        <f>SUM(F4:F9,F14:F19)</f>
        <v>97092.6</v>
      </c>
      <c r="G20" s="74">
        <f>SUM(G4:G9,G14:G19)</f>
        <v>101687.03</v>
      </c>
      <c r="H20" s="76">
        <f t="shared" si="1"/>
        <v>3208.8500000000058</v>
      </c>
      <c r="I20" s="87">
        <f>SUM(I4:I9,I14:I19)</f>
        <v>98446.18</v>
      </c>
      <c r="J20" s="85">
        <f>((I20-E20)/E20)</f>
        <v>-3.249450792043476E-4</v>
      </c>
      <c r="K20" s="94">
        <f>SUM(K4,K5,K6,K7,K8,K9,K14,K15,K16,K17,K18,K19)</f>
        <v>103755.18</v>
      </c>
      <c r="L20" s="28"/>
    </row>
    <row r="21" spans="1:13" ht="18" x14ac:dyDescent="0.55000000000000004">
      <c r="A21" s="122" t="s">
        <v>5</v>
      </c>
      <c r="B21" s="32"/>
      <c r="C21" s="36"/>
      <c r="D21" s="42"/>
      <c r="E21" s="35"/>
      <c r="F21" s="36"/>
      <c r="G21" s="32"/>
      <c r="H21" s="55"/>
      <c r="I21" s="56"/>
      <c r="J21" s="32"/>
      <c r="K21" s="29"/>
      <c r="L21" s="31"/>
    </row>
    <row r="22" spans="1:13" s="22" customFormat="1" x14ac:dyDescent="0.45">
      <c r="A22" s="119" t="s">
        <v>117</v>
      </c>
      <c r="B22" s="112">
        <f>SUM(B23:B27)</f>
        <v>18500</v>
      </c>
      <c r="C22" s="63">
        <f>SUM(C23:C27)</f>
        <v>21572.980000000003</v>
      </c>
      <c r="D22" s="64">
        <f t="shared" si="0"/>
        <v>3072.9800000000032</v>
      </c>
      <c r="E22" s="75">
        <f>SUM(E23:E27)</f>
        <v>19500</v>
      </c>
      <c r="F22" s="75">
        <f t="shared" ref="F22:G22" si="3">SUM(F23:F27)</f>
        <v>14426.31</v>
      </c>
      <c r="G22" s="75">
        <f t="shared" si="3"/>
        <v>26711.829999999998</v>
      </c>
      <c r="H22" s="77">
        <f>G22-E22</f>
        <v>7211.8299999999981</v>
      </c>
      <c r="I22" s="88">
        <f>SUM(I23:I27)</f>
        <v>23789.82</v>
      </c>
      <c r="J22" s="89">
        <f>((I22-E22)/E22)</f>
        <v>0.21999076923076921</v>
      </c>
      <c r="K22" s="95">
        <f>SUM(K23:K27)</f>
        <v>24322.9146</v>
      </c>
      <c r="L22" s="28"/>
      <c r="M22" s="25"/>
    </row>
    <row r="23" spans="1:13" hidden="1" outlineLevel="1" x14ac:dyDescent="0.45">
      <c r="A23" s="123" t="s">
        <v>16</v>
      </c>
      <c r="B23" s="114">
        <v>11000</v>
      </c>
      <c r="C23" s="54">
        <v>9847.93</v>
      </c>
      <c r="D23" s="65">
        <f t="shared" si="0"/>
        <v>-1152.0699999999997</v>
      </c>
      <c r="E23" s="78">
        <v>11000</v>
      </c>
      <c r="F23" s="79">
        <v>5971.4</v>
      </c>
      <c r="G23" s="80">
        <v>11108.38</v>
      </c>
      <c r="H23" s="81">
        <f t="shared" si="1"/>
        <v>108.3799999999992</v>
      </c>
      <c r="I23" s="90">
        <v>11330.8</v>
      </c>
      <c r="J23" s="85">
        <f t="shared" ref="J23:J78" si="4">((I23-E23)/E23)</f>
        <v>3.0072727272727206E-2</v>
      </c>
      <c r="K23" s="96">
        <f>I23*1.03</f>
        <v>11670.724</v>
      </c>
      <c r="L23" s="30" t="s">
        <v>169</v>
      </c>
      <c r="M23" s="23"/>
    </row>
    <row r="24" spans="1:13" hidden="1" outlineLevel="1" x14ac:dyDescent="0.45">
      <c r="A24" s="123" t="s">
        <v>15</v>
      </c>
      <c r="B24" s="114">
        <v>4000</v>
      </c>
      <c r="C24" s="54">
        <v>4438.08</v>
      </c>
      <c r="D24" s="65">
        <f t="shared" si="0"/>
        <v>438.07999999999993</v>
      </c>
      <c r="E24" s="78">
        <v>4000</v>
      </c>
      <c r="F24" s="79">
        <v>3139.52</v>
      </c>
      <c r="G24" s="80">
        <v>5333.45</v>
      </c>
      <c r="H24" s="81">
        <f t="shared" si="1"/>
        <v>1333.4499999999998</v>
      </c>
      <c r="I24" s="90">
        <v>5439.02</v>
      </c>
      <c r="J24" s="85">
        <f t="shared" si="4"/>
        <v>0.3597550000000001</v>
      </c>
      <c r="K24" s="96">
        <f>I24*1.03</f>
        <v>5602.1906000000008</v>
      </c>
      <c r="L24" s="30" t="s">
        <v>169</v>
      </c>
      <c r="M24" s="23"/>
    </row>
    <row r="25" spans="1:13" hidden="1" outlineLevel="1" x14ac:dyDescent="0.45">
      <c r="A25" s="123" t="s">
        <v>11</v>
      </c>
      <c r="B25" s="114">
        <v>3000</v>
      </c>
      <c r="C25" s="54">
        <v>3000</v>
      </c>
      <c r="D25" s="65">
        <f t="shared" si="0"/>
        <v>0</v>
      </c>
      <c r="E25" s="78">
        <v>3000</v>
      </c>
      <c r="F25" s="79">
        <v>1750</v>
      </c>
      <c r="G25" s="80">
        <v>3250</v>
      </c>
      <c r="H25" s="81">
        <f t="shared" si="1"/>
        <v>250</v>
      </c>
      <c r="I25" s="90">
        <v>0</v>
      </c>
      <c r="J25" s="85">
        <f t="shared" si="4"/>
        <v>-1</v>
      </c>
      <c r="K25" s="96">
        <v>0</v>
      </c>
      <c r="L25" s="30" t="s">
        <v>108</v>
      </c>
      <c r="M25" s="23"/>
    </row>
    <row r="26" spans="1:13" hidden="1" outlineLevel="1" x14ac:dyDescent="0.45">
      <c r="A26" s="120" t="s">
        <v>30</v>
      </c>
      <c r="B26" s="114">
        <v>500</v>
      </c>
      <c r="C26" s="54">
        <v>4286.97</v>
      </c>
      <c r="D26" s="65">
        <f t="shared" si="0"/>
        <v>3786.9700000000003</v>
      </c>
      <c r="E26" s="78">
        <v>500</v>
      </c>
      <c r="F26" s="79">
        <v>3565.39</v>
      </c>
      <c r="G26" s="80">
        <v>6020</v>
      </c>
      <c r="H26" s="81">
        <f t="shared" si="1"/>
        <v>5520</v>
      </c>
      <c r="I26" s="90">
        <v>6020</v>
      </c>
      <c r="J26" s="85">
        <f t="shared" si="4"/>
        <v>11.04</v>
      </c>
      <c r="K26" s="96">
        <v>6050</v>
      </c>
      <c r="L26" s="30"/>
      <c r="M26" s="23"/>
    </row>
    <row r="27" spans="1:13" hidden="1" outlineLevel="1" x14ac:dyDescent="0.45">
      <c r="A27" s="120" t="s">
        <v>41</v>
      </c>
      <c r="B27" s="114">
        <v>0</v>
      </c>
      <c r="C27" s="54">
        <v>0</v>
      </c>
      <c r="D27" s="65">
        <v>1000</v>
      </c>
      <c r="E27" s="78">
        <v>1000</v>
      </c>
      <c r="F27" s="79">
        <v>0</v>
      </c>
      <c r="G27" s="80">
        <v>1000</v>
      </c>
      <c r="H27" s="81">
        <f t="shared" si="1"/>
        <v>0</v>
      </c>
      <c r="I27" s="90">
        <v>1000</v>
      </c>
      <c r="J27" s="85">
        <f t="shared" si="4"/>
        <v>0</v>
      </c>
      <c r="K27" s="96">
        <v>1000</v>
      </c>
      <c r="L27" s="30"/>
      <c r="M27" s="23"/>
    </row>
    <row r="28" spans="1:13" s="22" customFormat="1" collapsed="1" x14ac:dyDescent="0.45">
      <c r="A28" s="119" t="s">
        <v>42</v>
      </c>
      <c r="B28" s="112">
        <f>SUM(B29:B30)</f>
        <v>500</v>
      </c>
      <c r="C28" s="112">
        <f>SUM(C29:C30)</f>
        <v>1270</v>
      </c>
      <c r="D28" s="66">
        <f t="shared" si="0"/>
        <v>770</v>
      </c>
      <c r="E28" s="75">
        <f>SUM(E29:E30)</f>
        <v>500</v>
      </c>
      <c r="F28" s="75">
        <f t="shared" ref="F28:G28" si="5">SUM(F29:F30)</f>
        <v>145.33000000000001</v>
      </c>
      <c r="G28" s="75">
        <f t="shared" si="5"/>
        <v>500</v>
      </c>
      <c r="H28" s="81">
        <f>E28-G28</f>
        <v>0</v>
      </c>
      <c r="I28" s="87">
        <f>SUM(I29:I30)</f>
        <v>1000</v>
      </c>
      <c r="J28" s="89">
        <f t="shared" si="4"/>
        <v>1</v>
      </c>
      <c r="K28" s="94">
        <f>SUM(K29:K30)</f>
        <v>1000</v>
      </c>
      <c r="L28" s="28"/>
    </row>
    <row r="29" spans="1:13" hidden="1" outlineLevel="1" x14ac:dyDescent="0.45">
      <c r="A29" s="120" t="s">
        <v>43</v>
      </c>
      <c r="B29" s="114">
        <v>500</v>
      </c>
      <c r="C29" s="54">
        <v>395</v>
      </c>
      <c r="D29" s="65">
        <f t="shared" si="0"/>
        <v>-105</v>
      </c>
      <c r="E29" s="78">
        <v>500</v>
      </c>
      <c r="F29" s="79">
        <v>0</v>
      </c>
      <c r="G29" s="80">
        <v>200</v>
      </c>
      <c r="H29" s="81">
        <f t="shared" si="1"/>
        <v>-300</v>
      </c>
      <c r="I29" s="90">
        <v>500</v>
      </c>
      <c r="J29" s="85">
        <f t="shared" si="4"/>
        <v>0</v>
      </c>
      <c r="K29" s="96">
        <v>500</v>
      </c>
      <c r="L29" s="30" t="s">
        <v>235</v>
      </c>
    </row>
    <row r="30" spans="1:13" hidden="1" outlineLevel="1" x14ac:dyDescent="0.45">
      <c r="A30" s="120" t="s">
        <v>17</v>
      </c>
      <c r="B30" s="114">
        <v>0</v>
      </c>
      <c r="C30" s="54">
        <v>875</v>
      </c>
      <c r="D30" s="65">
        <f t="shared" si="0"/>
        <v>875</v>
      </c>
      <c r="E30" s="78">
        <v>0</v>
      </c>
      <c r="F30" s="79">
        <v>145.33000000000001</v>
      </c>
      <c r="G30" s="80">
        <v>300</v>
      </c>
      <c r="H30" s="81">
        <f t="shared" si="1"/>
        <v>300</v>
      </c>
      <c r="I30" s="90">
        <v>500</v>
      </c>
      <c r="J30" s="85"/>
      <c r="K30" s="96">
        <v>500</v>
      </c>
      <c r="L30" s="30" t="s">
        <v>234</v>
      </c>
    </row>
    <row r="31" spans="1:13" s="22" customFormat="1" collapsed="1" x14ac:dyDescent="0.45">
      <c r="A31" s="119" t="s">
        <v>156</v>
      </c>
      <c r="B31" s="112">
        <f>SUM(B32:B37)</f>
        <v>3000</v>
      </c>
      <c r="C31" s="112">
        <f>SUM(C32:C37)</f>
        <v>4786.93</v>
      </c>
      <c r="D31" s="66">
        <f t="shared" si="0"/>
        <v>1786.9300000000003</v>
      </c>
      <c r="E31" s="75">
        <f>SUM(E32:E37)</f>
        <v>12500</v>
      </c>
      <c r="F31" s="75">
        <f t="shared" ref="F31:G31" si="6">SUM(F32:F37)</f>
        <v>6261.28</v>
      </c>
      <c r="G31" s="75">
        <f t="shared" si="6"/>
        <v>7250</v>
      </c>
      <c r="H31" s="76">
        <f t="shared" si="1"/>
        <v>-5250</v>
      </c>
      <c r="I31" s="87">
        <f>SUM(I32:I37)</f>
        <v>8060</v>
      </c>
      <c r="J31" s="89">
        <f t="shared" si="4"/>
        <v>-0.35520000000000002</v>
      </c>
      <c r="K31" s="95">
        <f>SUM(K32:K37)</f>
        <v>8463</v>
      </c>
      <c r="L31" s="28"/>
    </row>
    <row r="32" spans="1:13" hidden="1" outlineLevel="1" x14ac:dyDescent="0.45">
      <c r="A32" s="120" t="s">
        <v>119</v>
      </c>
      <c r="B32" s="114">
        <v>2500</v>
      </c>
      <c r="C32" s="54">
        <v>1503</v>
      </c>
      <c r="D32" s="65">
        <f t="shared" si="0"/>
        <v>-997</v>
      </c>
      <c r="E32" s="78">
        <v>12500</v>
      </c>
      <c r="F32" s="79">
        <v>4381.28</v>
      </c>
      <c r="G32" s="80">
        <v>5000</v>
      </c>
      <c r="H32" s="81">
        <f t="shared" si="1"/>
        <v>-7500</v>
      </c>
      <c r="I32" s="90">
        <v>5560</v>
      </c>
      <c r="J32" s="85"/>
      <c r="K32" s="137">
        <v>5560</v>
      </c>
      <c r="L32" s="30"/>
    </row>
    <row r="33" spans="1:12" hidden="1" outlineLevel="1" x14ac:dyDescent="0.45">
      <c r="A33" s="120" t="s">
        <v>120</v>
      </c>
      <c r="B33" s="114">
        <v>0</v>
      </c>
      <c r="C33" s="54">
        <v>2327</v>
      </c>
      <c r="D33" s="65">
        <f t="shared" si="0"/>
        <v>2327</v>
      </c>
      <c r="E33" s="78">
        <v>0</v>
      </c>
      <c r="F33" s="79">
        <v>920</v>
      </c>
      <c r="G33" s="80">
        <v>1200</v>
      </c>
      <c r="H33" s="81">
        <f t="shared" si="1"/>
        <v>1200</v>
      </c>
      <c r="I33" s="90">
        <v>1200</v>
      </c>
      <c r="J33" s="85"/>
      <c r="K33" s="137">
        <v>1603</v>
      </c>
      <c r="L33" s="30" t="s">
        <v>233</v>
      </c>
    </row>
    <row r="34" spans="1:12" hidden="1" outlineLevel="1" x14ac:dyDescent="0.45">
      <c r="A34" s="120" t="s">
        <v>121</v>
      </c>
      <c r="B34" s="114">
        <v>0</v>
      </c>
      <c r="C34" s="54">
        <v>956.93</v>
      </c>
      <c r="D34" s="65">
        <f t="shared" si="0"/>
        <v>956.93</v>
      </c>
      <c r="E34" s="78">
        <v>0</v>
      </c>
      <c r="F34" s="79">
        <v>960</v>
      </c>
      <c r="G34" s="80">
        <v>1000</v>
      </c>
      <c r="H34" s="81">
        <f t="shared" si="1"/>
        <v>1000</v>
      </c>
      <c r="I34" s="90">
        <v>1000</v>
      </c>
      <c r="J34" s="85"/>
      <c r="K34" s="137">
        <v>1000</v>
      </c>
      <c r="L34" s="30"/>
    </row>
    <row r="35" spans="1:12" hidden="1" outlineLevel="1" x14ac:dyDescent="0.45">
      <c r="A35" s="120" t="s">
        <v>122</v>
      </c>
      <c r="B35" s="114">
        <v>500</v>
      </c>
      <c r="C35" s="54">
        <v>0</v>
      </c>
      <c r="D35" s="65">
        <f t="shared" si="0"/>
        <v>-500</v>
      </c>
      <c r="E35" s="78">
        <v>0</v>
      </c>
      <c r="F35" s="79">
        <v>0</v>
      </c>
      <c r="G35" s="80">
        <v>0</v>
      </c>
      <c r="H35" s="81">
        <f t="shared" si="1"/>
        <v>0</v>
      </c>
      <c r="I35" s="90">
        <v>0</v>
      </c>
      <c r="J35" s="85"/>
      <c r="K35" s="137">
        <v>0</v>
      </c>
      <c r="L35" s="30"/>
    </row>
    <row r="36" spans="1:12" hidden="1" outlineLevel="1" x14ac:dyDescent="0.45">
      <c r="A36" s="120" t="s">
        <v>123</v>
      </c>
      <c r="B36" s="114">
        <v>0</v>
      </c>
      <c r="C36" s="54">
        <v>0</v>
      </c>
      <c r="D36" s="65">
        <f t="shared" si="0"/>
        <v>0</v>
      </c>
      <c r="E36" s="78">
        <v>0</v>
      </c>
      <c r="F36" s="79">
        <v>0</v>
      </c>
      <c r="G36" s="80">
        <v>50</v>
      </c>
      <c r="H36" s="81">
        <f t="shared" si="1"/>
        <v>50</v>
      </c>
      <c r="I36" s="90">
        <v>100</v>
      </c>
      <c r="J36" s="85"/>
      <c r="K36" s="137">
        <v>100</v>
      </c>
      <c r="L36" s="30"/>
    </row>
    <row r="37" spans="1:12" hidden="1" outlineLevel="1" x14ac:dyDescent="0.45">
      <c r="A37" s="120" t="s">
        <v>124</v>
      </c>
      <c r="B37" s="114">
        <v>0</v>
      </c>
      <c r="C37" s="54">
        <v>0</v>
      </c>
      <c r="D37" s="65">
        <f t="shared" si="0"/>
        <v>0</v>
      </c>
      <c r="E37" s="78">
        <v>0</v>
      </c>
      <c r="F37" s="79">
        <v>0</v>
      </c>
      <c r="G37" s="80">
        <v>0</v>
      </c>
      <c r="H37" s="81">
        <f t="shared" si="1"/>
        <v>0</v>
      </c>
      <c r="I37" s="90">
        <v>200</v>
      </c>
      <c r="J37" s="85"/>
      <c r="K37" s="137">
        <v>200</v>
      </c>
      <c r="L37" s="30"/>
    </row>
    <row r="38" spans="1:12" s="22" customFormat="1" collapsed="1" x14ac:dyDescent="0.45">
      <c r="A38" s="119" t="s">
        <v>125</v>
      </c>
      <c r="B38" s="112">
        <f>SUM(B39:B40)</f>
        <v>700</v>
      </c>
      <c r="C38" s="112">
        <f>SUM(C39:C40)</f>
        <v>1121.53</v>
      </c>
      <c r="D38" s="112">
        <f>SUM(D39:D40)</f>
        <v>421.53</v>
      </c>
      <c r="E38" s="73">
        <f>SUM(E39:E40)</f>
        <v>640</v>
      </c>
      <c r="F38" s="73">
        <f t="shared" ref="F38:G38" si="7">SUM(F39:F40)</f>
        <v>40</v>
      </c>
      <c r="G38" s="73">
        <f t="shared" si="7"/>
        <v>640</v>
      </c>
      <c r="H38" s="76">
        <f t="shared" si="1"/>
        <v>0</v>
      </c>
      <c r="I38" s="87">
        <f>SUM(I39:I40)</f>
        <v>640</v>
      </c>
      <c r="J38" s="89">
        <f t="shared" si="4"/>
        <v>0</v>
      </c>
      <c r="K38" s="94">
        <f>SUM(K39:K40)</f>
        <v>700</v>
      </c>
      <c r="L38" s="28"/>
    </row>
    <row r="39" spans="1:12" hidden="1" outlineLevel="1" x14ac:dyDescent="0.45">
      <c r="A39" s="123" t="s">
        <v>18</v>
      </c>
      <c r="B39" s="114">
        <v>700</v>
      </c>
      <c r="C39" s="54">
        <v>1081.53</v>
      </c>
      <c r="D39" s="65">
        <f t="shared" si="0"/>
        <v>381.53</v>
      </c>
      <c r="E39" s="78">
        <v>600</v>
      </c>
      <c r="F39" s="79">
        <v>0</v>
      </c>
      <c r="G39" s="80">
        <v>600</v>
      </c>
      <c r="H39" s="81">
        <f t="shared" si="1"/>
        <v>0</v>
      </c>
      <c r="I39" s="90">
        <v>600</v>
      </c>
      <c r="J39" s="85">
        <f t="shared" si="4"/>
        <v>0</v>
      </c>
      <c r="K39" s="96">
        <v>660</v>
      </c>
      <c r="L39" s="30"/>
    </row>
    <row r="40" spans="1:12" hidden="1" outlineLevel="1" x14ac:dyDescent="0.45">
      <c r="A40" s="123" t="s">
        <v>58</v>
      </c>
      <c r="B40" s="114">
        <v>0</v>
      </c>
      <c r="C40" s="54">
        <v>40</v>
      </c>
      <c r="D40" s="65">
        <f t="shared" si="0"/>
        <v>40</v>
      </c>
      <c r="E40" s="78">
        <v>40</v>
      </c>
      <c r="F40" s="79">
        <v>40</v>
      </c>
      <c r="G40" s="80">
        <v>40</v>
      </c>
      <c r="H40" s="81">
        <f t="shared" si="1"/>
        <v>0</v>
      </c>
      <c r="I40" s="90">
        <v>40</v>
      </c>
      <c r="J40" s="85">
        <f t="shared" si="4"/>
        <v>0</v>
      </c>
      <c r="K40" s="96">
        <v>40</v>
      </c>
      <c r="L40" s="30"/>
    </row>
    <row r="41" spans="1:12" s="22" customFormat="1" collapsed="1" x14ac:dyDescent="0.45">
      <c r="A41" s="119" t="s">
        <v>127</v>
      </c>
      <c r="B41" s="112">
        <f>SUM(B42:B50)</f>
        <v>4100</v>
      </c>
      <c r="C41" s="112">
        <f>SUM(C42:C50)</f>
        <v>4370.45</v>
      </c>
      <c r="D41" s="66">
        <f t="shared" si="0"/>
        <v>270.44999999999982</v>
      </c>
      <c r="E41" s="73">
        <f>SUM(E42:E50)</f>
        <v>5000</v>
      </c>
      <c r="F41" s="73">
        <f t="shared" ref="F41:G41" si="8">SUM(F42:F50)</f>
        <v>1767.08</v>
      </c>
      <c r="G41" s="73">
        <f t="shared" si="8"/>
        <v>2426</v>
      </c>
      <c r="H41" s="76">
        <f t="shared" si="1"/>
        <v>-2574</v>
      </c>
      <c r="I41" s="87">
        <f>SUM(I42:I50)</f>
        <v>2352</v>
      </c>
      <c r="J41" s="85">
        <f t="shared" si="4"/>
        <v>-0.52959999999999996</v>
      </c>
      <c r="K41" s="94">
        <f>SUM(K42:K50)</f>
        <v>2500</v>
      </c>
      <c r="L41" s="28"/>
    </row>
    <row r="42" spans="1:12" hidden="1" outlineLevel="1" x14ac:dyDescent="0.45">
      <c r="A42" s="123" t="s">
        <v>19</v>
      </c>
      <c r="B42" s="114">
        <v>0</v>
      </c>
      <c r="C42" s="54">
        <v>173</v>
      </c>
      <c r="D42" s="65">
        <f t="shared" si="0"/>
        <v>173</v>
      </c>
      <c r="E42" s="78">
        <v>0</v>
      </c>
      <c r="F42" s="79">
        <v>0</v>
      </c>
      <c r="G42" s="80">
        <v>200</v>
      </c>
      <c r="H42" s="81">
        <f t="shared" si="1"/>
        <v>200</v>
      </c>
      <c r="I42" s="90">
        <v>200</v>
      </c>
      <c r="J42" s="85"/>
      <c r="K42" s="96">
        <v>200</v>
      </c>
      <c r="L42" s="30" t="s">
        <v>216</v>
      </c>
    </row>
    <row r="43" spans="1:12" hidden="1" outlineLevel="1" x14ac:dyDescent="0.45">
      <c r="A43" s="123" t="s">
        <v>12</v>
      </c>
      <c r="B43" s="114">
        <v>300</v>
      </c>
      <c r="C43" s="54">
        <v>1189</v>
      </c>
      <c r="D43" s="65">
        <f t="shared" si="0"/>
        <v>889</v>
      </c>
      <c r="E43" s="78">
        <v>300</v>
      </c>
      <c r="F43" s="79">
        <v>475</v>
      </c>
      <c r="G43" s="80">
        <v>475</v>
      </c>
      <c r="H43" s="81">
        <f t="shared" si="1"/>
        <v>175</v>
      </c>
      <c r="I43" s="90">
        <v>500</v>
      </c>
      <c r="J43" s="85">
        <f t="shared" si="4"/>
        <v>0.66666666666666663</v>
      </c>
      <c r="K43" s="96">
        <v>500</v>
      </c>
      <c r="L43" s="30" t="s">
        <v>217</v>
      </c>
    </row>
    <row r="44" spans="1:12" hidden="1" outlineLevel="1" x14ac:dyDescent="0.45">
      <c r="A44" s="123" t="s">
        <v>13</v>
      </c>
      <c r="B44" s="114">
        <v>1000</v>
      </c>
      <c r="C44" s="54">
        <v>525</v>
      </c>
      <c r="D44" s="65">
        <f t="shared" si="0"/>
        <v>-475</v>
      </c>
      <c r="E44" s="78">
        <v>1000</v>
      </c>
      <c r="F44" s="79">
        <v>525</v>
      </c>
      <c r="G44" s="80">
        <v>525</v>
      </c>
      <c r="H44" s="81">
        <f t="shared" si="1"/>
        <v>-475</v>
      </c>
      <c r="I44" s="90">
        <v>600</v>
      </c>
      <c r="J44" s="85">
        <f t="shared" si="4"/>
        <v>-0.4</v>
      </c>
      <c r="K44" s="96">
        <v>600</v>
      </c>
      <c r="L44" s="30" t="s">
        <v>217</v>
      </c>
    </row>
    <row r="45" spans="1:12" hidden="1" outlineLevel="1" x14ac:dyDescent="0.45">
      <c r="A45" s="123" t="s">
        <v>71</v>
      </c>
      <c r="B45" s="114">
        <v>300</v>
      </c>
      <c r="C45" s="54">
        <v>1586.03</v>
      </c>
      <c r="D45" s="65">
        <f t="shared" si="0"/>
        <v>1286.03</v>
      </c>
      <c r="E45" s="78">
        <v>300</v>
      </c>
      <c r="F45" s="79">
        <v>647.08000000000004</v>
      </c>
      <c r="G45" s="80">
        <v>800</v>
      </c>
      <c r="H45" s="81">
        <f t="shared" si="1"/>
        <v>500</v>
      </c>
      <c r="I45" s="90">
        <v>500</v>
      </c>
      <c r="J45" s="85">
        <f t="shared" si="4"/>
        <v>0.66666666666666663</v>
      </c>
      <c r="K45" s="96">
        <v>500</v>
      </c>
      <c r="L45" s="30" t="s">
        <v>218</v>
      </c>
    </row>
    <row r="46" spans="1:12" hidden="1" outlineLevel="1" x14ac:dyDescent="0.45">
      <c r="A46" s="123" t="s">
        <v>20</v>
      </c>
      <c r="B46" s="114">
        <v>250</v>
      </c>
      <c r="C46" s="54">
        <v>237.81</v>
      </c>
      <c r="D46" s="65">
        <f t="shared" si="0"/>
        <v>-12.189999999999998</v>
      </c>
      <c r="E46" s="78">
        <v>0</v>
      </c>
      <c r="F46" s="79">
        <v>84</v>
      </c>
      <c r="G46" s="80">
        <v>154</v>
      </c>
      <c r="H46" s="81">
        <f t="shared" si="1"/>
        <v>154</v>
      </c>
      <c r="I46" s="90">
        <v>160</v>
      </c>
      <c r="J46" s="85"/>
      <c r="K46" s="96">
        <v>200</v>
      </c>
      <c r="L46" s="30" t="s">
        <v>219</v>
      </c>
    </row>
    <row r="47" spans="1:12" hidden="1" outlineLevel="1" x14ac:dyDescent="0.45">
      <c r="A47" s="123" t="s">
        <v>21</v>
      </c>
      <c r="B47" s="114">
        <v>0</v>
      </c>
      <c r="C47" s="54">
        <v>0</v>
      </c>
      <c r="D47" s="65">
        <f t="shared" si="0"/>
        <v>0</v>
      </c>
      <c r="E47" s="78">
        <v>0</v>
      </c>
      <c r="F47" s="79">
        <v>0</v>
      </c>
      <c r="G47" s="80">
        <v>0</v>
      </c>
      <c r="H47" s="81">
        <f t="shared" si="1"/>
        <v>0</v>
      </c>
      <c r="I47" s="90">
        <v>120</v>
      </c>
      <c r="J47" s="85"/>
      <c r="K47" s="96">
        <v>200</v>
      </c>
      <c r="L47" s="30" t="s">
        <v>220</v>
      </c>
    </row>
    <row r="48" spans="1:12" hidden="1" outlineLevel="1" x14ac:dyDescent="0.45">
      <c r="A48" s="123" t="s">
        <v>72</v>
      </c>
      <c r="B48" s="114">
        <v>0</v>
      </c>
      <c r="C48" s="54">
        <v>0</v>
      </c>
      <c r="D48" s="65">
        <f t="shared" si="0"/>
        <v>0</v>
      </c>
      <c r="E48" s="78">
        <v>0</v>
      </c>
      <c r="F48" s="79">
        <v>36</v>
      </c>
      <c r="G48" s="80">
        <v>72</v>
      </c>
      <c r="H48" s="81">
        <f t="shared" si="1"/>
        <v>72</v>
      </c>
      <c r="I48" s="90">
        <v>72</v>
      </c>
      <c r="J48" s="85"/>
      <c r="K48" s="96">
        <v>100</v>
      </c>
      <c r="L48" s="30" t="s">
        <v>221</v>
      </c>
    </row>
    <row r="49" spans="1:13" hidden="1" outlineLevel="1" x14ac:dyDescent="0.45">
      <c r="A49" s="123" t="s">
        <v>104</v>
      </c>
      <c r="B49" s="114">
        <v>0</v>
      </c>
      <c r="C49" s="54">
        <v>0</v>
      </c>
      <c r="D49" s="65">
        <v>0</v>
      </c>
      <c r="E49" s="78">
        <v>0</v>
      </c>
      <c r="F49" s="79">
        <v>0</v>
      </c>
      <c r="G49" s="80">
        <v>0</v>
      </c>
      <c r="H49" s="81">
        <f t="shared" si="1"/>
        <v>0</v>
      </c>
      <c r="I49" s="90">
        <v>100</v>
      </c>
      <c r="J49" s="85"/>
      <c r="K49" s="96">
        <v>100</v>
      </c>
      <c r="L49" s="30"/>
    </row>
    <row r="50" spans="1:13" hidden="1" outlineLevel="1" x14ac:dyDescent="0.45">
      <c r="A50" s="123" t="s">
        <v>75</v>
      </c>
      <c r="B50" s="114">
        <v>2250</v>
      </c>
      <c r="C50" s="54">
        <v>659.61</v>
      </c>
      <c r="D50" s="65">
        <v>1870.45</v>
      </c>
      <c r="E50" s="78">
        <v>3400</v>
      </c>
      <c r="F50" s="79">
        <v>0</v>
      </c>
      <c r="G50" s="80">
        <v>200</v>
      </c>
      <c r="H50" s="81">
        <f t="shared" si="1"/>
        <v>-3200</v>
      </c>
      <c r="I50" s="90">
        <v>100</v>
      </c>
      <c r="J50" s="85">
        <f t="shared" si="4"/>
        <v>-0.97058823529411764</v>
      </c>
      <c r="K50" s="96">
        <v>100</v>
      </c>
      <c r="L50" s="30" t="s">
        <v>222</v>
      </c>
    </row>
    <row r="51" spans="1:13" s="22" customFormat="1" collapsed="1" x14ac:dyDescent="0.45">
      <c r="A51" s="119" t="s">
        <v>132</v>
      </c>
      <c r="B51" s="112">
        <v>2000</v>
      </c>
      <c r="C51" s="53">
        <f>SUM(C52:C57)</f>
        <v>629.04999999999995</v>
      </c>
      <c r="D51" s="66">
        <f t="shared" si="0"/>
        <v>-1370.95</v>
      </c>
      <c r="E51" s="73">
        <f>SUM(E52:E57)</f>
        <v>3600</v>
      </c>
      <c r="F51" s="73">
        <f t="shared" ref="F51:G51" si="9">SUM(F52:F57)</f>
        <v>798.61</v>
      </c>
      <c r="G51" s="73">
        <f t="shared" si="9"/>
        <v>1199.19</v>
      </c>
      <c r="H51" s="76">
        <f t="shared" si="1"/>
        <v>-2400.81</v>
      </c>
      <c r="I51" s="87">
        <f>SUM(I52:I57)</f>
        <v>1440</v>
      </c>
      <c r="J51" s="85">
        <f t="shared" si="4"/>
        <v>-0.6</v>
      </c>
      <c r="K51" s="94">
        <f>SUM(K52:K57)</f>
        <v>3970</v>
      </c>
      <c r="L51" s="28" t="s">
        <v>77</v>
      </c>
    </row>
    <row r="52" spans="1:13" hidden="1" outlineLevel="1" x14ac:dyDescent="0.45">
      <c r="A52" s="123" t="s">
        <v>22</v>
      </c>
      <c r="B52" s="114">
        <v>0</v>
      </c>
      <c r="C52" s="54">
        <v>201.49</v>
      </c>
      <c r="D52" s="65">
        <f t="shared" si="0"/>
        <v>201.49</v>
      </c>
      <c r="E52" s="78">
        <v>800</v>
      </c>
      <c r="F52" s="79">
        <v>101.42</v>
      </c>
      <c r="G52" s="80">
        <v>202</v>
      </c>
      <c r="H52" s="81">
        <f t="shared" si="1"/>
        <v>-598</v>
      </c>
      <c r="I52" s="90">
        <v>210</v>
      </c>
      <c r="J52" s="85">
        <f t="shared" si="4"/>
        <v>-0.73750000000000004</v>
      </c>
      <c r="K52" s="96">
        <v>220</v>
      </c>
      <c r="L52" s="21" t="s">
        <v>193</v>
      </c>
    </row>
    <row r="53" spans="1:13" hidden="1" outlineLevel="1" x14ac:dyDescent="0.45">
      <c r="A53" s="123" t="s">
        <v>73</v>
      </c>
      <c r="B53" s="114">
        <v>0</v>
      </c>
      <c r="C53" s="54">
        <v>0</v>
      </c>
      <c r="D53" s="65">
        <f t="shared" si="0"/>
        <v>0</v>
      </c>
      <c r="E53" s="78">
        <v>800</v>
      </c>
      <c r="F53" s="79">
        <v>293</v>
      </c>
      <c r="G53" s="80">
        <v>293</v>
      </c>
      <c r="H53" s="81">
        <f t="shared" si="1"/>
        <v>-507</v>
      </c>
      <c r="I53" s="90">
        <v>0</v>
      </c>
      <c r="J53" s="85">
        <f t="shared" si="4"/>
        <v>-1</v>
      </c>
      <c r="K53" s="96">
        <v>0</v>
      </c>
      <c r="L53" s="30"/>
    </row>
    <row r="54" spans="1:13" hidden="1" outlineLevel="1" x14ac:dyDescent="0.45">
      <c r="A54" s="123" t="s">
        <v>66</v>
      </c>
      <c r="B54" s="114">
        <v>0</v>
      </c>
      <c r="C54" s="54">
        <v>157.56</v>
      </c>
      <c r="D54" s="65">
        <f t="shared" si="0"/>
        <v>157.56</v>
      </c>
      <c r="E54" s="78">
        <v>500</v>
      </c>
      <c r="F54" s="79">
        <v>404.19</v>
      </c>
      <c r="G54" s="80">
        <v>504.19</v>
      </c>
      <c r="H54" s="81">
        <f t="shared" si="1"/>
        <v>4.1899999999999977</v>
      </c>
      <c r="I54" s="90">
        <v>510</v>
      </c>
      <c r="J54" s="85">
        <f t="shared" si="4"/>
        <v>0.02</v>
      </c>
      <c r="K54" s="96">
        <v>520</v>
      </c>
      <c r="L54" s="30" t="s">
        <v>167</v>
      </c>
    </row>
    <row r="55" spans="1:13" hidden="1" outlineLevel="1" x14ac:dyDescent="0.45">
      <c r="A55" s="123" t="s">
        <v>29</v>
      </c>
      <c r="B55" s="114">
        <v>0</v>
      </c>
      <c r="C55" s="54">
        <v>0</v>
      </c>
      <c r="D55" s="65">
        <f t="shared" si="0"/>
        <v>0</v>
      </c>
      <c r="E55" s="78">
        <v>500</v>
      </c>
      <c r="F55" s="79">
        <v>0</v>
      </c>
      <c r="G55" s="80">
        <v>200</v>
      </c>
      <c r="H55" s="81">
        <f t="shared" si="1"/>
        <v>-300</v>
      </c>
      <c r="I55" s="90">
        <v>220</v>
      </c>
      <c r="J55" s="85">
        <f t="shared" si="4"/>
        <v>-0.56000000000000005</v>
      </c>
      <c r="K55" s="96">
        <v>230</v>
      </c>
      <c r="L55" s="30" t="s">
        <v>192</v>
      </c>
    </row>
    <row r="56" spans="1:13" hidden="1" outlineLevel="1" x14ac:dyDescent="0.45">
      <c r="A56" s="123" t="s">
        <v>74</v>
      </c>
      <c r="B56" s="114">
        <v>0</v>
      </c>
      <c r="C56" s="54">
        <v>70</v>
      </c>
      <c r="D56" s="65">
        <f t="shared" si="0"/>
        <v>70</v>
      </c>
      <c r="E56" s="78">
        <v>500</v>
      </c>
      <c r="F56" s="79">
        <v>0</v>
      </c>
      <c r="G56" s="80">
        <v>0</v>
      </c>
      <c r="H56" s="81">
        <f t="shared" si="1"/>
        <v>-500</v>
      </c>
      <c r="I56" s="90">
        <v>500</v>
      </c>
      <c r="J56" s="85">
        <f t="shared" si="4"/>
        <v>0</v>
      </c>
      <c r="K56" s="96">
        <v>3000</v>
      </c>
      <c r="L56" s="30" t="s">
        <v>77</v>
      </c>
    </row>
    <row r="57" spans="1:13" hidden="1" outlineLevel="1" x14ac:dyDescent="0.45">
      <c r="A57" s="123" t="s">
        <v>65</v>
      </c>
      <c r="B57" s="114">
        <v>0</v>
      </c>
      <c r="C57" s="54">
        <v>200</v>
      </c>
      <c r="D57" s="65">
        <f t="shared" si="0"/>
        <v>200</v>
      </c>
      <c r="E57" s="78">
        <v>500</v>
      </c>
      <c r="F57" s="79">
        <v>0</v>
      </c>
      <c r="G57" s="80">
        <v>0</v>
      </c>
      <c r="H57" s="81">
        <f t="shared" si="1"/>
        <v>-500</v>
      </c>
      <c r="I57" s="90">
        <v>0</v>
      </c>
      <c r="J57" s="85">
        <f t="shared" si="4"/>
        <v>-1</v>
      </c>
      <c r="K57" s="96">
        <v>0</v>
      </c>
      <c r="L57" s="30" t="s">
        <v>191</v>
      </c>
    </row>
    <row r="58" spans="1:13" s="22" customFormat="1" collapsed="1" x14ac:dyDescent="0.45">
      <c r="A58" s="119" t="s">
        <v>133</v>
      </c>
      <c r="B58" s="112">
        <f>SUM(B59:B61)</f>
        <v>1500</v>
      </c>
      <c r="C58" s="112">
        <f>SUM(C59:C61)</f>
        <v>571.5</v>
      </c>
      <c r="D58" s="66">
        <f t="shared" si="0"/>
        <v>-928.5</v>
      </c>
      <c r="E58" s="73">
        <f>SUM(E59:E61)</f>
        <v>450</v>
      </c>
      <c r="F58" s="73">
        <f t="shared" ref="F58:G58" si="10">SUM(F59:F61)</f>
        <v>212.5</v>
      </c>
      <c r="G58" s="73">
        <f t="shared" si="10"/>
        <v>912.5</v>
      </c>
      <c r="H58" s="76">
        <f t="shared" si="1"/>
        <v>462.5</v>
      </c>
      <c r="I58" s="87">
        <f>SUM(I59:I61)</f>
        <v>600</v>
      </c>
      <c r="J58" s="85">
        <f t="shared" si="4"/>
        <v>0.33333333333333331</v>
      </c>
      <c r="K58" s="94">
        <f>SUM(K59:K61)</f>
        <v>600</v>
      </c>
      <c r="L58" s="28"/>
    </row>
    <row r="59" spans="1:13" hidden="1" outlineLevel="1" x14ac:dyDescent="0.45">
      <c r="A59" s="123" t="s">
        <v>31</v>
      </c>
      <c r="B59" s="114">
        <v>500</v>
      </c>
      <c r="C59" s="54">
        <v>200</v>
      </c>
      <c r="D59" s="65">
        <f t="shared" si="0"/>
        <v>-300</v>
      </c>
      <c r="E59" s="78">
        <v>150</v>
      </c>
      <c r="F59" s="79">
        <v>212.5</v>
      </c>
      <c r="G59" s="80">
        <v>212.5</v>
      </c>
      <c r="H59" s="81">
        <f t="shared" si="1"/>
        <v>62.5</v>
      </c>
      <c r="I59" s="90">
        <v>220</v>
      </c>
      <c r="J59" s="85">
        <f t="shared" si="4"/>
        <v>0.46666666666666667</v>
      </c>
      <c r="K59" s="96">
        <v>220</v>
      </c>
      <c r="L59" s="30" t="s">
        <v>194</v>
      </c>
    </row>
    <row r="60" spans="1:13" hidden="1" outlineLevel="1" x14ac:dyDescent="0.45">
      <c r="A60" s="123" t="s">
        <v>54</v>
      </c>
      <c r="B60" s="114">
        <v>500</v>
      </c>
      <c r="C60" s="54">
        <v>200</v>
      </c>
      <c r="D60" s="65">
        <f t="shared" si="0"/>
        <v>-300</v>
      </c>
      <c r="E60" s="78">
        <v>150</v>
      </c>
      <c r="F60" s="79">
        <v>0</v>
      </c>
      <c r="G60" s="80">
        <v>400</v>
      </c>
      <c r="H60" s="81">
        <f t="shared" si="1"/>
        <v>250</v>
      </c>
      <c r="I60" s="90">
        <v>0</v>
      </c>
      <c r="J60" s="85">
        <f t="shared" si="4"/>
        <v>-1</v>
      </c>
      <c r="K60" s="96">
        <v>0</v>
      </c>
      <c r="L60" s="30"/>
    </row>
    <row r="61" spans="1:13" hidden="1" outlineLevel="1" x14ac:dyDescent="0.45">
      <c r="A61" s="123" t="s">
        <v>55</v>
      </c>
      <c r="B61" s="114">
        <v>500</v>
      </c>
      <c r="C61" s="54">
        <v>171.5</v>
      </c>
      <c r="D61" s="65">
        <f t="shared" si="0"/>
        <v>-328.5</v>
      </c>
      <c r="E61" s="78">
        <v>150</v>
      </c>
      <c r="F61" s="79">
        <v>0</v>
      </c>
      <c r="G61" s="80">
        <v>300</v>
      </c>
      <c r="H61" s="81">
        <f t="shared" si="1"/>
        <v>150</v>
      </c>
      <c r="I61" s="90">
        <v>380</v>
      </c>
      <c r="J61" s="85">
        <f t="shared" si="4"/>
        <v>1.5333333333333334</v>
      </c>
      <c r="K61" s="96">
        <v>380</v>
      </c>
      <c r="L61" s="30" t="s">
        <v>223</v>
      </c>
    </row>
    <row r="62" spans="1:13" s="22" customFormat="1" collapsed="1" x14ac:dyDescent="0.45">
      <c r="A62" s="119" t="s">
        <v>134</v>
      </c>
      <c r="B62" s="112">
        <f>SUM(B63:B77)</f>
        <v>6000</v>
      </c>
      <c r="C62" s="112">
        <f>SUM(C63:C77)</f>
        <v>10381.829999999998</v>
      </c>
      <c r="D62" s="66">
        <f t="shared" ref="D62:D112" si="11">C62-B62</f>
        <v>4381.8299999999981</v>
      </c>
      <c r="E62" s="73">
        <f>SUM(E63:E77)</f>
        <v>13000</v>
      </c>
      <c r="F62" s="73">
        <f t="shared" ref="F62:G62" si="12">SUM(F63:F77)</f>
        <v>3085.52</v>
      </c>
      <c r="G62" s="73">
        <f t="shared" si="12"/>
        <v>7234.45</v>
      </c>
      <c r="H62" s="76">
        <f t="shared" si="1"/>
        <v>-5765.55</v>
      </c>
      <c r="I62" s="87">
        <f>SUM(I63:I77)</f>
        <v>9690</v>
      </c>
      <c r="J62" s="85">
        <f t="shared" si="4"/>
        <v>-0.25461538461538463</v>
      </c>
      <c r="K62" s="94">
        <v>8785</v>
      </c>
      <c r="L62" s="28"/>
    </row>
    <row r="63" spans="1:13" hidden="1" outlineLevel="1" x14ac:dyDescent="0.45">
      <c r="A63" s="123" t="s">
        <v>22</v>
      </c>
      <c r="B63" s="114">
        <v>3000</v>
      </c>
      <c r="C63" s="54">
        <v>3076.33</v>
      </c>
      <c r="D63" s="65">
        <f t="shared" si="11"/>
        <v>76.329999999999927</v>
      </c>
      <c r="E63" s="78">
        <v>10000</v>
      </c>
      <c r="F63" s="79">
        <v>813.68</v>
      </c>
      <c r="G63" s="80">
        <v>2500</v>
      </c>
      <c r="H63" s="81">
        <f t="shared" ref="H63:H112" si="13">G63-E63</f>
        <v>-7500</v>
      </c>
      <c r="I63" s="90">
        <v>3300</v>
      </c>
      <c r="J63" s="85">
        <f t="shared" si="4"/>
        <v>-0.67</v>
      </c>
      <c r="K63" s="96">
        <v>3400</v>
      </c>
      <c r="L63" s="30" t="s">
        <v>195</v>
      </c>
      <c r="M63" s="23"/>
    </row>
    <row r="64" spans="1:13" hidden="1" outlineLevel="1" x14ac:dyDescent="0.45">
      <c r="A64" s="123" t="s">
        <v>23</v>
      </c>
      <c r="B64" s="114">
        <v>0</v>
      </c>
      <c r="C64" s="54">
        <v>140.83000000000001</v>
      </c>
      <c r="D64" s="65">
        <v>158.56</v>
      </c>
      <c r="E64" s="78">
        <v>0</v>
      </c>
      <c r="F64" s="79">
        <v>0</v>
      </c>
      <c r="G64" s="80">
        <v>174.66</v>
      </c>
      <c r="H64" s="81">
        <f t="shared" si="13"/>
        <v>174.66</v>
      </c>
      <c r="I64" s="90">
        <v>200</v>
      </c>
      <c r="J64" s="85"/>
      <c r="K64" s="96">
        <v>220</v>
      </c>
      <c r="L64" s="30"/>
      <c r="M64" s="23"/>
    </row>
    <row r="65" spans="1:13" hidden="1" outlineLevel="1" x14ac:dyDescent="0.45">
      <c r="A65" s="123" t="s">
        <v>28</v>
      </c>
      <c r="B65" s="114">
        <v>0</v>
      </c>
      <c r="C65" s="54">
        <v>685</v>
      </c>
      <c r="D65" s="65">
        <f t="shared" si="11"/>
        <v>685</v>
      </c>
      <c r="E65" s="78">
        <v>0</v>
      </c>
      <c r="F65" s="79">
        <v>987.4</v>
      </c>
      <c r="G65" s="80">
        <v>350</v>
      </c>
      <c r="H65" s="81">
        <f t="shared" si="13"/>
        <v>350</v>
      </c>
      <c r="I65" s="90">
        <v>500</v>
      </c>
      <c r="J65" s="85"/>
      <c r="K65" s="96">
        <v>0</v>
      </c>
      <c r="L65" s="30"/>
      <c r="M65" s="23"/>
    </row>
    <row r="66" spans="1:13" hidden="1" outlineLevel="1" x14ac:dyDescent="0.45">
      <c r="A66" s="123" t="s">
        <v>24</v>
      </c>
      <c r="B66" s="114">
        <v>0</v>
      </c>
      <c r="C66" s="54">
        <v>0</v>
      </c>
      <c r="D66" s="65">
        <f t="shared" si="11"/>
        <v>0</v>
      </c>
      <c r="E66" s="78">
        <v>0</v>
      </c>
      <c r="F66" s="79">
        <v>426.94</v>
      </c>
      <c r="G66" s="80">
        <v>500</v>
      </c>
      <c r="H66" s="81">
        <f t="shared" si="13"/>
        <v>500</v>
      </c>
      <c r="I66" s="90">
        <v>500</v>
      </c>
      <c r="J66" s="85"/>
      <c r="K66" s="96">
        <v>500</v>
      </c>
      <c r="L66" s="30" t="s">
        <v>223</v>
      </c>
      <c r="M66" s="23"/>
    </row>
    <row r="67" spans="1:13" hidden="1" outlineLevel="1" x14ac:dyDescent="0.45">
      <c r="A67" s="123" t="s">
        <v>29</v>
      </c>
      <c r="B67" s="114">
        <v>0</v>
      </c>
      <c r="C67" s="54">
        <v>187.4</v>
      </c>
      <c r="D67" s="65">
        <f t="shared" si="11"/>
        <v>187.4</v>
      </c>
      <c r="E67" s="78">
        <v>0</v>
      </c>
      <c r="F67" s="79">
        <v>0</v>
      </c>
      <c r="G67" s="80">
        <v>374.8</v>
      </c>
      <c r="H67" s="81">
        <f t="shared" si="13"/>
        <v>374.8</v>
      </c>
      <c r="I67" s="90">
        <v>380</v>
      </c>
      <c r="J67" s="85"/>
      <c r="K67" s="96">
        <v>400</v>
      </c>
      <c r="L67" s="30" t="s">
        <v>194</v>
      </c>
      <c r="M67" s="23"/>
    </row>
    <row r="68" spans="1:13" hidden="1" outlineLevel="1" x14ac:dyDescent="0.45">
      <c r="A68" s="123" t="s">
        <v>32</v>
      </c>
      <c r="B68" s="114">
        <v>3000</v>
      </c>
      <c r="C68" s="54">
        <v>2650</v>
      </c>
      <c r="D68" s="65">
        <f t="shared" si="11"/>
        <v>-350</v>
      </c>
      <c r="E68" s="78">
        <v>3000</v>
      </c>
      <c r="F68" s="79">
        <v>700</v>
      </c>
      <c r="G68" s="80">
        <v>2000</v>
      </c>
      <c r="H68" s="81">
        <f t="shared" si="13"/>
        <v>-1000</v>
      </c>
      <c r="I68" s="90">
        <v>3050</v>
      </c>
      <c r="J68" s="85">
        <f t="shared" si="4"/>
        <v>1.6666666666666666E-2</v>
      </c>
      <c r="K68" s="96">
        <v>2800</v>
      </c>
      <c r="L68" s="30" t="s">
        <v>196</v>
      </c>
      <c r="M68" s="23"/>
    </row>
    <row r="69" spans="1:13" hidden="1" outlineLevel="1" x14ac:dyDescent="0.45">
      <c r="A69" s="123" t="s">
        <v>162</v>
      </c>
      <c r="B69" s="114">
        <v>0</v>
      </c>
      <c r="C69" s="54">
        <v>374.85</v>
      </c>
      <c r="D69" s="65">
        <f t="shared" si="11"/>
        <v>374.85</v>
      </c>
      <c r="E69" s="78">
        <v>0</v>
      </c>
      <c r="F69" s="79">
        <v>0</v>
      </c>
      <c r="G69" s="80">
        <v>648.36</v>
      </c>
      <c r="H69" s="81">
        <f t="shared" si="13"/>
        <v>648.36</v>
      </c>
      <c r="I69" s="90">
        <v>700</v>
      </c>
      <c r="J69" s="85"/>
      <c r="K69" s="96">
        <v>700</v>
      </c>
      <c r="L69" s="30" t="s">
        <v>224</v>
      </c>
      <c r="M69" s="23"/>
    </row>
    <row r="70" spans="1:13" hidden="1" outlineLevel="1" x14ac:dyDescent="0.45">
      <c r="A70" s="123" t="s">
        <v>33</v>
      </c>
      <c r="B70" s="114">
        <v>0</v>
      </c>
      <c r="C70" s="54">
        <v>154.5</v>
      </c>
      <c r="D70" s="65">
        <f t="shared" si="11"/>
        <v>154.5</v>
      </c>
      <c r="E70" s="78">
        <v>0</v>
      </c>
      <c r="F70" s="79">
        <v>157.5</v>
      </c>
      <c r="G70" s="80">
        <v>157.5</v>
      </c>
      <c r="H70" s="81">
        <f t="shared" si="13"/>
        <v>157.5</v>
      </c>
      <c r="I70" s="90">
        <v>160</v>
      </c>
      <c r="J70" s="85"/>
      <c r="K70" s="96">
        <v>165</v>
      </c>
      <c r="L70" s="30" t="s">
        <v>217</v>
      </c>
      <c r="M70" s="23"/>
    </row>
    <row r="71" spans="1:13" hidden="1" outlineLevel="1" x14ac:dyDescent="0.45">
      <c r="A71" s="123" t="s">
        <v>34</v>
      </c>
      <c r="B71" s="114">
        <v>0</v>
      </c>
      <c r="C71" s="54">
        <v>1140</v>
      </c>
      <c r="D71" s="65">
        <f t="shared" si="11"/>
        <v>1140</v>
      </c>
      <c r="E71" s="78">
        <v>0</v>
      </c>
      <c r="F71" s="79">
        <v>0</v>
      </c>
      <c r="G71" s="80">
        <v>0</v>
      </c>
      <c r="H71" s="81">
        <f t="shared" si="13"/>
        <v>0</v>
      </c>
      <c r="I71" s="90">
        <v>0</v>
      </c>
      <c r="J71" s="85"/>
      <c r="K71" s="96">
        <v>0</v>
      </c>
      <c r="L71" s="30" t="s">
        <v>232</v>
      </c>
      <c r="M71" s="23"/>
    </row>
    <row r="72" spans="1:13" hidden="1" outlineLevel="1" x14ac:dyDescent="0.45">
      <c r="A72" s="123" t="s">
        <v>35</v>
      </c>
      <c r="B72" s="114">
        <v>0</v>
      </c>
      <c r="C72" s="54">
        <v>131.56</v>
      </c>
      <c r="D72" s="65">
        <f t="shared" si="11"/>
        <v>131.56</v>
      </c>
      <c r="E72" s="78">
        <v>0</v>
      </c>
      <c r="F72" s="79">
        <v>0</v>
      </c>
      <c r="G72" s="80">
        <v>0</v>
      </c>
      <c r="H72" s="81">
        <f t="shared" si="13"/>
        <v>0</v>
      </c>
      <c r="I72" s="90">
        <v>0</v>
      </c>
      <c r="J72" s="85"/>
      <c r="K72" s="96">
        <v>0</v>
      </c>
      <c r="L72" s="30" t="s">
        <v>197</v>
      </c>
      <c r="M72" s="23"/>
    </row>
    <row r="73" spans="1:13" hidden="1" outlineLevel="1" x14ac:dyDescent="0.45">
      <c r="A73" s="123" t="s">
        <v>36</v>
      </c>
      <c r="B73" s="114">
        <v>0</v>
      </c>
      <c r="C73" s="54">
        <v>1172.23</v>
      </c>
      <c r="D73" s="65">
        <f t="shared" si="11"/>
        <v>1172.23</v>
      </c>
      <c r="E73" s="78">
        <v>0</v>
      </c>
      <c r="F73" s="79">
        <v>0</v>
      </c>
      <c r="G73" s="80">
        <v>0</v>
      </c>
      <c r="H73" s="81">
        <f t="shared" si="13"/>
        <v>0</v>
      </c>
      <c r="I73" s="90">
        <v>500</v>
      </c>
      <c r="J73" s="85"/>
      <c r="K73" s="96">
        <v>300</v>
      </c>
      <c r="L73" s="30" t="s">
        <v>223</v>
      </c>
      <c r="M73" s="23"/>
    </row>
    <row r="74" spans="1:13" hidden="1" outlineLevel="1" x14ac:dyDescent="0.45">
      <c r="A74" s="123" t="s">
        <v>37</v>
      </c>
      <c r="B74" s="114">
        <v>0</v>
      </c>
      <c r="C74" s="54">
        <v>229.13</v>
      </c>
      <c r="D74" s="65">
        <f t="shared" si="11"/>
        <v>229.13</v>
      </c>
      <c r="E74" s="78">
        <v>0</v>
      </c>
      <c r="F74" s="79">
        <v>0</v>
      </c>
      <c r="G74" s="80">
        <v>329.13</v>
      </c>
      <c r="H74" s="81">
        <f t="shared" si="13"/>
        <v>329.13</v>
      </c>
      <c r="I74" s="90">
        <v>400</v>
      </c>
      <c r="J74" s="85"/>
      <c r="K74" s="96">
        <v>300</v>
      </c>
      <c r="L74" s="30" t="s">
        <v>223</v>
      </c>
      <c r="M74" s="23"/>
    </row>
    <row r="75" spans="1:13" hidden="1" outlineLevel="1" x14ac:dyDescent="0.45">
      <c r="A75" s="123" t="s">
        <v>38</v>
      </c>
      <c r="B75" s="114">
        <v>0</v>
      </c>
      <c r="C75" s="54">
        <v>0</v>
      </c>
      <c r="D75" s="65">
        <f t="shared" si="11"/>
        <v>0</v>
      </c>
      <c r="E75" s="78">
        <v>0</v>
      </c>
      <c r="F75" s="79">
        <v>0</v>
      </c>
      <c r="G75" s="80">
        <v>200</v>
      </c>
      <c r="H75" s="81">
        <f t="shared" si="13"/>
        <v>200</v>
      </c>
      <c r="I75" s="90">
        <v>0</v>
      </c>
      <c r="J75" s="85"/>
      <c r="K75" s="96">
        <v>0</v>
      </c>
      <c r="L75" s="30"/>
    </row>
    <row r="76" spans="1:13" hidden="1" outlineLevel="1" x14ac:dyDescent="0.45">
      <c r="A76" s="123" t="s">
        <v>65</v>
      </c>
      <c r="B76" s="114">
        <v>0</v>
      </c>
      <c r="C76" s="54">
        <v>200</v>
      </c>
      <c r="D76" s="65">
        <f t="shared" si="11"/>
        <v>200</v>
      </c>
      <c r="E76" s="78">
        <v>0</v>
      </c>
      <c r="F76" s="79">
        <v>0</v>
      </c>
      <c r="G76" s="80">
        <v>0</v>
      </c>
      <c r="H76" s="81">
        <f t="shared" si="13"/>
        <v>0</v>
      </c>
      <c r="I76" s="90">
        <v>0</v>
      </c>
      <c r="J76" s="85"/>
      <c r="K76" s="96">
        <v>0</v>
      </c>
      <c r="L76" s="30"/>
    </row>
    <row r="77" spans="1:13" hidden="1" outlineLevel="1" x14ac:dyDescent="0.45">
      <c r="A77" s="123" t="s">
        <v>64</v>
      </c>
      <c r="B77" s="114">
        <v>0</v>
      </c>
      <c r="C77" s="54">
        <v>240</v>
      </c>
      <c r="D77" s="65">
        <f t="shared" si="11"/>
        <v>240</v>
      </c>
      <c r="E77" s="78">
        <v>0</v>
      </c>
      <c r="F77" s="79">
        <v>0</v>
      </c>
      <c r="G77" s="80">
        <v>0</v>
      </c>
      <c r="H77" s="81">
        <f t="shared" si="13"/>
        <v>0</v>
      </c>
      <c r="I77" s="90">
        <v>0</v>
      </c>
      <c r="J77" s="85"/>
      <c r="K77" s="96">
        <v>0</v>
      </c>
      <c r="L77" s="30"/>
    </row>
    <row r="78" spans="1:13" s="22" customFormat="1" collapsed="1" x14ac:dyDescent="0.45">
      <c r="A78" s="119" t="s">
        <v>44</v>
      </c>
      <c r="B78" s="112">
        <f>SUM(B79:B81)</f>
        <v>4000</v>
      </c>
      <c r="C78" s="112">
        <f>SUM(C79:C81)</f>
        <v>6517</v>
      </c>
      <c r="D78" s="66">
        <f>C78-B78</f>
        <v>2517</v>
      </c>
      <c r="E78" s="73">
        <f>SUM(E79:E81)</f>
        <v>6781</v>
      </c>
      <c r="F78" s="73">
        <f t="shared" ref="F78:G78" si="14">SUM(F79:F81)</f>
        <v>2000</v>
      </c>
      <c r="G78" s="73">
        <f t="shared" si="14"/>
        <v>6500</v>
      </c>
      <c r="H78" s="76">
        <f t="shared" si="13"/>
        <v>-281</v>
      </c>
      <c r="I78" s="87">
        <f>SUM(I79:I81)</f>
        <v>5020</v>
      </c>
      <c r="J78" s="85">
        <f t="shared" si="4"/>
        <v>-0.25969620999852527</v>
      </c>
      <c r="K78" s="94">
        <f>SUM(K79:K81)</f>
        <v>5020</v>
      </c>
      <c r="L78" s="28"/>
    </row>
    <row r="79" spans="1:13" hidden="1" outlineLevel="1" x14ac:dyDescent="0.45">
      <c r="A79" s="123" t="s">
        <v>25</v>
      </c>
      <c r="B79" s="114"/>
      <c r="C79" s="54">
        <v>17</v>
      </c>
      <c r="D79" s="65">
        <f t="shared" si="11"/>
        <v>17</v>
      </c>
      <c r="E79" s="78">
        <v>281</v>
      </c>
      <c r="F79" s="79">
        <v>0</v>
      </c>
      <c r="G79" s="80">
        <v>0</v>
      </c>
      <c r="H79" s="81">
        <f t="shared" si="13"/>
        <v>-281</v>
      </c>
      <c r="I79" s="90">
        <v>20</v>
      </c>
      <c r="J79" s="85"/>
      <c r="K79" s="96">
        <v>20</v>
      </c>
      <c r="L79" s="30"/>
    </row>
    <row r="80" spans="1:13" hidden="1" outlineLevel="1" x14ac:dyDescent="0.45">
      <c r="A80" s="130" t="s">
        <v>26</v>
      </c>
      <c r="B80" s="114">
        <v>4000</v>
      </c>
      <c r="C80" s="54">
        <v>4000</v>
      </c>
      <c r="D80" s="65">
        <f t="shared" si="11"/>
        <v>0</v>
      </c>
      <c r="E80" s="78">
        <v>4000</v>
      </c>
      <c r="F80" s="79">
        <v>2000</v>
      </c>
      <c r="G80" s="80">
        <v>4000</v>
      </c>
      <c r="H80" s="81">
        <f t="shared" si="13"/>
        <v>0</v>
      </c>
      <c r="I80" s="90">
        <v>2500</v>
      </c>
      <c r="J80" s="85">
        <f>((I80-E80)/E80)</f>
        <v>-0.375</v>
      </c>
      <c r="K80" s="96">
        <v>2500</v>
      </c>
      <c r="L80" s="30" t="s">
        <v>198</v>
      </c>
    </row>
    <row r="81" spans="1:12" hidden="1" outlineLevel="1" x14ac:dyDescent="0.45">
      <c r="A81" s="130" t="s">
        <v>27</v>
      </c>
      <c r="B81" s="114">
        <v>0</v>
      </c>
      <c r="C81" s="54">
        <v>2500</v>
      </c>
      <c r="D81" s="65">
        <f t="shared" si="11"/>
        <v>2500</v>
      </c>
      <c r="E81" s="78">
        <v>2500</v>
      </c>
      <c r="F81" s="79">
        <v>0</v>
      </c>
      <c r="G81" s="80">
        <v>2500</v>
      </c>
      <c r="H81" s="81">
        <f t="shared" si="13"/>
        <v>0</v>
      </c>
      <c r="I81" s="90">
        <v>2500</v>
      </c>
      <c r="J81" s="85">
        <f>((I81-E81)/E81)</f>
        <v>0</v>
      </c>
      <c r="K81" s="96">
        <v>2500</v>
      </c>
      <c r="L81" s="30"/>
    </row>
    <row r="82" spans="1:12" s="22" customFormat="1" collapsed="1" x14ac:dyDescent="0.45">
      <c r="A82" s="119" t="s">
        <v>114</v>
      </c>
      <c r="B82" s="112">
        <f>SUM(B83:B93)</f>
        <v>6000</v>
      </c>
      <c r="C82" s="112">
        <f>SUM(C83:C93)</f>
        <v>4393.87</v>
      </c>
      <c r="D82" s="66">
        <f t="shared" si="11"/>
        <v>-1606.13</v>
      </c>
      <c r="E82" s="73">
        <f>SUM(E83:E93)</f>
        <v>14000</v>
      </c>
      <c r="F82" s="73">
        <f t="shared" ref="F82:G82" si="15">SUM(F83:F93)</f>
        <v>18114.43</v>
      </c>
      <c r="G82" s="73">
        <f t="shared" si="15"/>
        <v>21415.43</v>
      </c>
      <c r="H82" s="76">
        <f t="shared" si="13"/>
        <v>7415.43</v>
      </c>
      <c r="I82" s="87">
        <f>SUM(I83:I93)</f>
        <v>11590</v>
      </c>
      <c r="J82" s="85">
        <f>((I82-E82)/E82)</f>
        <v>-0.17214285714285715</v>
      </c>
      <c r="K82" s="94">
        <f>SUM(K83:K93)</f>
        <v>10695</v>
      </c>
      <c r="L82" s="28" t="s">
        <v>46</v>
      </c>
    </row>
    <row r="83" spans="1:12" hidden="1" outlineLevel="1" x14ac:dyDescent="0.45">
      <c r="A83" s="120" t="s">
        <v>66</v>
      </c>
      <c r="B83" s="114">
        <v>0</v>
      </c>
      <c r="C83" s="54">
        <v>279.87</v>
      </c>
      <c r="D83" s="65">
        <f t="shared" si="11"/>
        <v>279.87</v>
      </c>
      <c r="E83" s="78">
        <v>300</v>
      </c>
      <c r="F83" s="79">
        <v>284.43</v>
      </c>
      <c r="G83" s="80">
        <v>284.43</v>
      </c>
      <c r="H83" s="81">
        <f t="shared" si="13"/>
        <v>-15.569999999999993</v>
      </c>
      <c r="I83" s="90">
        <v>290</v>
      </c>
      <c r="J83" s="85"/>
      <c r="K83" s="96">
        <v>295</v>
      </c>
      <c r="L83" s="30" t="s">
        <v>47</v>
      </c>
    </row>
    <row r="84" spans="1:12" hidden="1" outlineLevel="1" x14ac:dyDescent="0.45">
      <c r="A84" s="120" t="s">
        <v>70</v>
      </c>
      <c r="B84" s="114">
        <v>0</v>
      </c>
      <c r="C84" s="54">
        <v>0</v>
      </c>
      <c r="D84" s="65">
        <f t="shared" si="11"/>
        <v>0</v>
      </c>
      <c r="E84" s="78">
        <v>0</v>
      </c>
      <c r="F84" s="79">
        <v>13</v>
      </c>
      <c r="G84" s="80">
        <v>50</v>
      </c>
      <c r="H84" s="81">
        <v>0</v>
      </c>
      <c r="I84" s="90">
        <v>0</v>
      </c>
      <c r="J84" s="85"/>
      <c r="K84" s="96">
        <v>100</v>
      </c>
      <c r="L84" s="30" t="s">
        <v>48</v>
      </c>
    </row>
    <row r="85" spans="1:12" hidden="1" outlineLevel="1" x14ac:dyDescent="0.45">
      <c r="A85" s="120" t="s">
        <v>68</v>
      </c>
      <c r="B85" s="114">
        <v>0</v>
      </c>
      <c r="C85" s="54">
        <v>0</v>
      </c>
      <c r="D85" s="65">
        <f t="shared" si="11"/>
        <v>0</v>
      </c>
      <c r="E85" s="78">
        <v>0</v>
      </c>
      <c r="F85" s="79">
        <v>0</v>
      </c>
      <c r="G85" s="80">
        <v>1000</v>
      </c>
      <c r="H85" s="81">
        <v>0</v>
      </c>
      <c r="I85" s="90">
        <v>0</v>
      </c>
      <c r="J85" s="85"/>
      <c r="K85" s="96">
        <v>0</v>
      </c>
      <c r="L85" s="30" t="s">
        <v>49</v>
      </c>
    </row>
    <row r="86" spans="1:12" hidden="1" outlineLevel="1" x14ac:dyDescent="0.45">
      <c r="A86" s="120" t="s">
        <v>157</v>
      </c>
      <c r="B86" s="114">
        <v>0</v>
      </c>
      <c r="C86" s="54">
        <v>0</v>
      </c>
      <c r="D86" s="65">
        <f t="shared" si="11"/>
        <v>0</v>
      </c>
      <c r="E86" s="78">
        <v>3200</v>
      </c>
      <c r="F86" s="79">
        <v>2650</v>
      </c>
      <c r="G86" s="80">
        <v>4275</v>
      </c>
      <c r="H86" s="81">
        <v>0</v>
      </c>
      <c r="I86" s="90">
        <v>6000</v>
      </c>
      <c r="J86" s="85"/>
      <c r="K86" s="96">
        <v>6100</v>
      </c>
      <c r="L86" s="30" t="s">
        <v>50</v>
      </c>
    </row>
    <row r="87" spans="1:12" hidden="1" outlineLevel="1" x14ac:dyDescent="0.45">
      <c r="A87" s="120" t="s">
        <v>158</v>
      </c>
      <c r="B87" s="114">
        <v>2000</v>
      </c>
      <c r="C87" s="54">
        <v>1580</v>
      </c>
      <c r="D87" s="65">
        <f t="shared" si="11"/>
        <v>-420</v>
      </c>
      <c r="E87" s="78">
        <v>0</v>
      </c>
      <c r="F87" s="79">
        <v>0</v>
      </c>
      <c r="G87" s="80">
        <v>0</v>
      </c>
      <c r="H87" s="81">
        <v>0</v>
      </c>
      <c r="I87" s="90">
        <v>0</v>
      </c>
      <c r="J87" s="85"/>
      <c r="K87" s="96">
        <v>0</v>
      </c>
      <c r="L87" s="30" t="s">
        <v>51</v>
      </c>
    </row>
    <row r="88" spans="1:12" hidden="1" outlineLevel="1" x14ac:dyDescent="0.45">
      <c r="A88" s="120" t="s">
        <v>159</v>
      </c>
      <c r="B88" s="114">
        <v>0</v>
      </c>
      <c r="C88" s="54">
        <v>0</v>
      </c>
      <c r="D88" s="65">
        <f t="shared" si="11"/>
        <v>0</v>
      </c>
      <c r="E88" s="78">
        <v>10000</v>
      </c>
      <c r="F88" s="79">
        <v>14760</v>
      </c>
      <c r="G88" s="80">
        <v>14760</v>
      </c>
      <c r="H88" s="81">
        <v>0</v>
      </c>
      <c r="I88" s="90">
        <v>0</v>
      </c>
      <c r="J88" s="85"/>
      <c r="K88" s="96">
        <v>0</v>
      </c>
      <c r="L88" s="30" t="s">
        <v>52</v>
      </c>
    </row>
    <row r="89" spans="1:12" hidden="1" outlineLevel="1" x14ac:dyDescent="0.45">
      <c r="A89" s="120" t="s">
        <v>69</v>
      </c>
      <c r="B89" s="114">
        <v>0</v>
      </c>
      <c r="C89" s="54">
        <v>0</v>
      </c>
      <c r="D89" s="65">
        <f t="shared" si="11"/>
        <v>0</v>
      </c>
      <c r="E89" s="78">
        <v>500</v>
      </c>
      <c r="F89" s="79">
        <v>407</v>
      </c>
      <c r="G89" s="80">
        <v>407</v>
      </c>
      <c r="H89" s="81">
        <v>0</v>
      </c>
      <c r="I89" s="90">
        <v>1000</v>
      </c>
      <c r="J89" s="85"/>
      <c r="K89" s="96">
        <v>1000</v>
      </c>
      <c r="L89" s="30" t="s">
        <v>225</v>
      </c>
    </row>
    <row r="90" spans="1:12" hidden="1" outlineLevel="1" x14ac:dyDescent="0.45">
      <c r="A90" s="120" t="s">
        <v>76</v>
      </c>
      <c r="B90" s="114">
        <v>0</v>
      </c>
      <c r="C90" s="54">
        <v>0</v>
      </c>
      <c r="D90" s="65">
        <f t="shared" si="11"/>
        <v>0</v>
      </c>
      <c r="E90" s="78">
        <v>0</v>
      </c>
      <c r="F90" s="79">
        <v>0</v>
      </c>
      <c r="G90" s="80">
        <v>0</v>
      </c>
      <c r="H90" s="81">
        <v>0</v>
      </c>
      <c r="I90" s="90">
        <v>3000</v>
      </c>
      <c r="J90" s="85"/>
      <c r="K90" s="96">
        <v>2000</v>
      </c>
      <c r="L90" s="30" t="s">
        <v>226</v>
      </c>
    </row>
    <row r="91" spans="1:12" hidden="1" outlineLevel="1" x14ac:dyDescent="0.45">
      <c r="A91" s="120" t="s">
        <v>160</v>
      </c>
      <c r="B91" s="114">
        <v>4000</v>
      </c>
      <c r="C91" s="54">
        <v>2534</v>
      </c>
      <c r="D91" s="65">
        <f t="shared" si="11"/>
        <v>-1466</v>
      </c>
      <c r="E91" s="78">
        <v>0</v>
      </c>
      <c r="F91" s="79">
        <v>0</v>
      </c>
      <c r="G91" s="80">
        <v>100</v>
      </c>
      <c r="H91" s="81">
        <v>0</v>
      </c>
      <c r="I91" s="90">
        <v>300</v>
      </c>
      <c r="J91" s="85"/>
      <c r="K91" s="96">
        <v>200</v>
      </c>
      <c r="L91" s="30" t="s">
        <v>53</v>
      </c>
    </row>
    <row r="92" spans="1:12" hidden="1" outlineLevel="1" x14ac:dyDescent="0.45">
      <c r="A92" s="120" t="s">
        <v>97</v>
      </c>
      <c r="B92" s="114">
        <v>0</v>
      </c>
      <c r="C92" s="54">
        <v>0</v>
      </c>
      <c r="D92" s="65">
        <v>0</v>
      </c>
      <c r="E92" s="78">
        <v>0</v>
      </c>
      <c r="F92" s="79">
        <v>0</v>
      </c>
      <c r="G92" s="80">
        <v>0</v>
      </c>
      <c r="H92" s="81">
        <v>0</v>
      </c>
      <c r="I92" s="90">
        <v>1000</v>
      </c>
      <c r="J92" s="85"/>
      <c r="K92" s="96">
        <v>1000</v>
      </c>
      <c r="L92" s="30" t="s">
        <v>227</v>
      </c>
    </row>
    <row r="93" spans="1:12" hidden="1" outlineLevel="1" x14ac:dyDescent="0.45">
      <c r="A93" s="120" t="s">
        <v>98</v>
      </c>
      <c r="B93" s="114">
        <v>0</v>
      </c>
      <c r="C93" s="54">
        <v>0</v>
      </c>
      <c r="D93" s="65">
        <v>0</v>
      </c>
      <c r="E93" s="78">
        <v>0</v>
      </c>
      <c r="F93" s="79">
        <v>0</v>
      </c>
      <c r="G93" s="80">
        <v>539</v>
      </c>
      <c r="H93" s="81">
        <v>0</v>
      </c>
      <c r="I93" s="90">
        <v>0</v>
      </c>
      <c r="J93" s="85"/>
      <c r="K93" s="96">
        <v>0</v>
      </c>
      <c r="L93" s="30"/>
    </row>
    <row r="94" spans="1:12" s="24" customFormat="1" collapsed="1" x14ac:dyDescent="0.45">
      <c r="A94" s="119" t="s">
        <v>164</v>
      </c>
      <c r="B94" s="112">
        <f>SUM(B95:B106)</f>
        <v>15800</v>
      </c>
      <c r="C94" s="112">
        <f>SUM(C95:C106)</f>
        <v>27452.55</v>
      </c>
      <c r="D94" s="66">
        <f>C94-B94</f>
        <v>11652.55</v>
      </c>
      <c r="E94" s="73">
        <f>SUM(E95:E106)</f>
        <v>10050</v>
      </c>
      <c r="F94" s="73">
        <f t="shared" ref="F94:G94" si="16">SUM(F95:F106)</f>
        <v>3071.85</v>
      </c>
      <c r="G94" s="73">
        <f t="shared" si="16"/>
        <v>4145.46</v>
      </c>
      <c r="H94" s="76">
        <f>G94-E94</f>
        <v>-5904.54</v>
      </c>
      <c r="I94" s="87">
        <f>SUM(I95:I106)</f>
        <v>11132</v>
      </c>
      <c r="J94" s="89"/>
      <c r="K94" s="94">
        <f>SUM(K95:K106)</f>
        <v>9854</v>
      </c>
      <c r="L94" s="28"/>
    </row>
    <row r="95" spans="1:12" s="24" customFormat="1" hidden="1" outlineLevel="1" x14ac:dyDescent="0.45">
      <c r="A95" s="120" t="s">
        <v>137</v>
      </c>
      <c r="B95" s="114">
        <v>4500</v>
      </c>
      <c r="C95" s="54">
        <v>6026.73</v>
      </c>
      <c r="D95" s="65">
        <f t="shared" si="11"/>
        <v>1526.7299999999996</v>
      </c>
      <c r="E95" s="78">
        <v>2500</v>
      </c>
      <c r="F95" s="79">
        <v>171.1</v>
      </c>
      <c r="G95" s="80">
        <v>171.1</v>
      </c>
      <c r="H95" s="81">
        <f t="shared" si="13"/>
        <v>-2328.9</v>
      </c>
      <c r="I95" s="90">
        <v>500</v>
      </c>
      <c r="J95" s="85">
        <f>((I95-E95)/E95)</f>
        <v>-0.8</v>
      </c>
      <c r="K95" s="96">
        <v>2000</v>
      </c>
      <c r="L95" s="30" t="s">
        <v>199</v>
      </c>
    </row>
    <row r="96" spans="1:12" s="24" customFormat="1" hidden="1" outlineLevel="1" x14ac:dyDescent="0.45">
      <c r="A96" s="120" t="s">
        <v>138</v>
      </c>
      <c r="B96" s="114">
        <v>1000</v>
      </c>
      <c r="C96" s="54">
        <v>1985.47</v>
      </c>
      <c r="D96" s="65">
        <f t="shared" si="11"/>
        <v>985.47</v>
      </c>
      <c r="E96" s="78">
        <v>550</v>
      </c>
      <c r="F96" s="79">
        <v>336.39</v>
      </c>
      <c r="G96" s="80">
        <v>1000</v>
      </c>
      <c r="H96" s="81">
        <f t="shared" si="13"/>
        <v>450</v>
      </c>
      <c r="I96" s="90">
        <v>1000</v>
      </c>
      <c r="J96" s="85">
        <f>((I96-E96)/E96)</f>
        <v>0.81818181818181823</v>
      </c>
      <c r="K96" s="96">
        <v>1000</v>
      </c>
      <c r="L96" s="30" t="s">
        <v>200</v>
      </c>
    </row>
    <row r="97" spans="1:12" s="24" customFormat="1" hidden="1" outlineLevel="1" x14ac:dyDescent="0.45">
      <c r="A97" s="120" t="s">
        <v>136</v>
      </c>
      <c r="B97" s="114">
        <v>5000</v>
      </c>
      <c r="C97" s="54">
        <v>2979.5</v>
      </c>
      <c r="D97" s="65">
        <f>C97-B97</f>
        <v>-2020.5</v>
      </c>
      <c r="E97" s="78">
        <v>2500</v>
      </c>
      <c r="F97" s="79">
        <v>0</v>
      </c>
      <c r="G97" s="80">
        <v>0</v>
      </c>
      <c r="H97" s="81">
        <f>G97-E97</f>
        <v>-2500</v>
      </c>
      <c r="I97" s="90">
        <v>0</v>
      </c>
      <c r="J97" s="85">
        <f>((I97-E97)/E97)</f>
        <v>-1</v>
      </c>
      <c r="K97" s="96">
        <v>0</v>
      </c>
      <c r="L97" s="30" t="s">
        <v>228</v>
      </c>
    </row>
    <row r="98" spans="1:12" s="24" customFormat="1" hidden="1" outlineLevel="1" x14ac:dyDescent="0.45">
      <c r="A98" s="120" t="s">
        <v>118</v>
      </c>
      <c r="B98" s="114">
        <v>3200</v>
      </c>
      <c r="C98" s="54">
        <v>1755.9</v>
      </c>
      <c r="D98" s="65">
        <f>C98-B98</f>
        <v>-1444.1</v>
      </c>
      <c r="E98" s="78">
        <v>1500</v>
      </c>
      <c r="F98" s="79">
        <v>1974.36</v>
      </c>
      <c r="G98" s="80">
        <v>1974.36</v>
      </c>
      <c r="H98" s="81">
        <f>G98-E98</f>
        <v>474.3599999999999</v>
      </c>
      <c r="I98" s="90">
        <v>2632</v>
      </c>
      <c r="J98" s="85">
        <f>((I98-E98)/E98)</f>
        <v>0.75466666666666671</v>
      </c>
      <c r="K98" s="97">
        <v>2854</v>
      </c>
      <c r="L98" s="30" t="s">
        <v>201</v>
      </c>
    </row>
    <row r="99" spans="1:12" s="24" customFormat="1" hidden="1" outlineLevel="1" collapsed="1" x14ac:dyDescent="0.45">
      <c r="A99" s="120" t="s">
        <v>135</v>
      </c>
      <c r="B99" s="114">
        <v>0</v>
      </c>
      <c r="C99" s="54">
        <v>0</v>
      </c>
      <c r="D99" s="65">
        <f>C99-B99</f>
        <v>0</v>
      </c>
      <c r="E99" s="78">
        <v>0</v>
      </c>
      <c r="F99" s="79">
        <v>0</v>
      </c>
      <c r="G99" s="80">
        <v>0</v>
      </c>
      <c r="H99" s="81">
        <f>G99-E99</f>
        <v>0</v>
      </c>
      <c r="I99" s="90">
        <v>3000</v>
      </c>
      <c r="J99" s="85"/>
      <c r="K99" s="96">
        <v>0</v>
      </c>
      <c r="L99" s="30" t="s">
        <v>168</v>
      </c>
    </row>
    <row r="100" spans="1:12" hidden="1" outlineLevel="1" x14ac:dyDescent="0.45">
      <c r="A100" s="123" t="s">
        <v>129</v>
      </c>
      <c r="B100" s="114">
        <v>0</v>
      </c>
      <c r="C100" s="54">
        <v>900</v>
      </c>
      <c r="D100" s="65">
        <f>C100-B100</f>
        <v>900</v>
      </c>
      <c r="E100" s="78">
        <v>0</v>
      </c>
      <c r="F100" s="79">
        <v>0</v>
      </c>
      <c r="G100" s="80">
        <v>0</v>
      </c>
      <c r="H100" s="81">
        <f>G100-E100</f>
        <v>0</v>
      </c>
      <c r="I100" s="90">
        <v>0</v>
      </c>
      <c r="J100" s="85"/>
      <c r="K100" s="96">
        <v>0</v>
      </c>
      <c r="L100" s="30" t="s">
        <v>56</v>
      </c>
    </row>
    <row r="101" spans="1:12" s="24" customFormat="1" hidden="1" outlineLevel="1" x14ac:dyDescent="0.45">
      <c r="A101" s="120" t="s">
        <v>6</v>
      </c>
      <c r="B101" s="114">
        <v>100</v>
      </c>
      <c r="C101" s="54">
        <v>2035</v>
      </c>
      <c r="D101" s="65">
        <f t="shared" si="11"/>
        <v>1935</v>
      </c>
      <c r="E101" s="78">
        <v>3000</v>
      </c>
      <c r="F101" s="79">
        <v>590</v>
      </c>
      <c r="G101" s="80">
        <v>1000</v>
      </c>
      <c r="H101" s="81">
        <f t="shared" si="13"/>
        <v>-2000</v>
      </c>
      <c r="I101" s="90">
        <v>1000</v>
      </c>
      <c r="J101" s="85">
        <f>((I101-E101)/E101)</f>
        <v>-0.66666666666666663</v>
      </c>
      <c r="K101" s="96">
        <v>2000</v>
      </c>
      <c r="L101" s="59" t="s">
        <v>79</v>
      </c>
    </row>
    <row r="102" spans="1:12" s="24" customFormat="1" hidden="1" outlineLevel="1" x14ac:dyDescent="0.45">
      <c r="A102" s="120" t="s">
        <v>139</v>
      </c>
      <c r="B102" s="114">
        <v>0</v>
      </c>
      <c r="C102" s="54">
        <v>4685.95</v>
      </c>
      <c r="D102" s="65">
        <f t="shared" si="11"/>
        <v>4685.95</v>
      </c>
      <c r="E102" s="78">
        <v>0</v>
      </c>
      <c r="F102" s="79">
        <v>0</v>
      </c>
      <c r="G102" s="80">
        <v>0</v>
      </c>
      <c r="H102" s="81">
        <f t="shared" si="13"/>
        <v>0</v>
      </c>
      <c r="I102" s="90">
        <v>0</v>
      </c>
      <c r="J102" s="85"/>
      <c r="K102" s="96">
        <v>0</v>
      </c>
      <c r="L102" s="30" t="s">
        <v>229</v>
      </c>
    </row>
    <row r="103" spans="1:12" s="24" customFormat="1" hidden="1" outlineLevel="1" x14ac:dyDescent="0.45">
      <c r="A103" s="120" t="s">
        <v>140</v>
      </c>
      <c r="B103" s="114">
        <v>0</v>
      </c>
      <c r="C103" s="54">
        <v>6984</v>
      </c>
      <c r="D103" s="65">
        <f t="shared" si="11"/>
        <v>6984</v>
      </c>
      <c r="E103" s="78">
        <v>0</v>
      </c>
      <c r="F103" s="79">
        <v>0</v>
      </c>
      <c r="G103" s="80">
        <v>0</v>
      </c>
      <c r="H103" s="81">
        <f t="shared" si="13"/>
        <v>0</v>
      </c>
      <c r="I103" s="90">
        <v>500</v>
      </c>
      <c r="J103" s="85"/>
      <c r="K103" s="96">
        <v>500</v>
      </c>
      <c r="L103" s="30" t="s">
        <v>78</v>
      </c>
    </row>
    <row r="104" spans="1:12" s="24" customFormat="1" hidden="1" outlineLevel="1" x14ac:dyDescent="0.45">
      <c r="A104" s="120" t="s">
        <v>141</v>
      </c>
      <c r="B104" s="114">
        <v>0</v>
      </c>
      <c r="C104" s="54">
        <v>0</v>
      </c>
      <c r="D104" s="65">
        <f t="shared" si="11"/>
        <v>0</v>
      </c>
      <c r="E104" s="78">
        <v>0</v>
      </c>
      <c r="F104" s="79">
        <v>0</v>
      </c>
      <c r="G104" s="80">
        <v>0</v>
      </c>
      <c r="H104" s="81">
        <f t="shared" si="13"/>
        <v>0</v>
      </c>
      <c r="I104" s="90">
        <v>1500</v>
      </c>
      <c r="J104" s="85"/>
      <c r="K104" s="96">
        <v>500</v>
      </c>
      <c r="L104" s="30" t="s">
        <v>105</v>
      </c>
    </row>
    <row r="105" spans="1:12" s="24" customFormat="1" hidden="1" outlineLevel="1" x14ac:dyDescent="0.45">
      <c r="A105" s="120" t="s">
        <v>14</v>
      </c>
      <c r="B105" s="114">
        <v>2000</v>
      </c>
      <c r="C105" s="54">
        <v>0</v>
      </c>
      <c r="D105" s="65">
        <f t="shared" si="11"/>
        <v>-2000</v>
      </c>
      <c r="E105" s="78">
        <v>0</v>
      </c>
      <c r="F105" s="79">
        <v>0</v>
      </c>
      <c r="G105" s="80">
        <v>0</v>
      </c>
      <c r="H105" s="81">
        <f t="shared" si="13"/>
        <v>0</v>
      </c>
      <c r="I105" s="90">
        <v>500</v>
      </c>
      <c r="J105" s="85"/>
      <c r="K105" s="96">
        <v>500</v>
      </c>
      <c r="L105" s="57" t="s">
        <v>230</v>
      </c>
    </row>
    <row r="106" spans="1:12" s="24" customFormat="1" hidden="1" outlineLevel="1" x14ac:dyDescent="0.45">
      <c r="A106" s="120" t="s">
        <v>142</v>
      </c>
      <c r="B106" s="114">
        <v>0</v>
      </c>
      <c r="C106" s="54">
        <v>100</v>
      </c>
      <c r="D106" s="65">
        <f t="shared" si="11"/>
        <v>100</v>
      </c>
      <c r="E106" s="78">
        <v>0</v>
      </c>
      <c r="F106" s="79">
        <v>0</v>
      </c>
      <c r="G106" s="80">
        <v>0</v>
      </c>
      <c r="H106" s="81">
        <f t="shared" si="13"/>
        <v>0</v>
      </c>
      <c r="I106" s="90">
        <v>500</v>
      </c>
      <c r="J106" s="85"/>
      <c r="K106" s="96">
        <v>500</v>
      </c>
      <c r="L106" s="57" t="s">
        <v>230</v>
      </c>
    </row>
    <row r="107" spans="1:12" s="24" customFormat="1" collapsed="1" x14ac:dyDescent="0.45">
      <c r="A107" s="118" t="s">
        <v>126</v>
      </c>
      <c r="B107" s="114">
        <v>22000</v>
      </c>
      <c r="C107" s="54">
        <v>18867.48</v>
      </c>
      <c r="D107" s="65">
        <f>C107-B107</f>
        <v>-3132.5200000000004</v>
      </c>
      <c r="E107" s="78">
        <v>18867</v>
      </c>
      <c r="F107" s="79">
        <v>9433.74</v>
      </c>
      <c r="G107" s="80">
        <v>18867.48</v>
      </c>
      <c r="H107" s="81">
        <f>G107-E107</f>
        <v>0.47999999999956344</v>
      </c>
      <c r="I107" s="90">
        <v>18867.48</v>
      </c>
      <c r="J107" s="85">
        <f>((I107-E107)/E107)</f>
        <v>2.5441246621061293E-5</v>
      </c>
      <c r="K107" s="96">
        <v>18867.48</v>
      </c>
      <c r="L107" s="58"/>
    </row>
    <row r="108" spans="1:12" s="24" customFormat="1" x14ac:dyDescent="0.45">
      <c r="A108" s="124" t="s">
        <v>128</v>
      </c>
      <c r="B108" s="114">
        <v>0</v>
      </c>
      <c r="C108" s="54">
        <v>0</v>
      </c>
      <c r="D108" s="65">
        <v>0</v>
      </c>
      <c r="E108" s="78">
        <v>0</v>
      </c>
      <c r="F108" s="79">
        <v>500</v>
      </c>
      <c r="G108" s="80">
        <v>1500</v>
      </c>
      <c r="H108" s="81">
        <f>G108-E108</f>
        <v>1500</v>
      </c>
      <c r="I108" s="90">
        <v>0</v>
      </c>
      <c r="J108" s="85"/>
      <c r="K108" s="96">
        <v>0</v>
      </c>
      <c r="L108" s="57" t="s">
        <v>202</v>
      </c>
    </row>
    <row r="109" spans="1:12" s="24" customFormat="1" x14ac:dyDescent="0.45">
      <c r="A109" s="118" t="s">
        <v>130</v>
      </c>
      <c r="B109" s="114">
        <v>0</v>
      </c>
      <c r="C109" s="54">
        <v>0</v>
      </c>
      <c r="D109" s="65">
        <f>C109-B109</f>
        <v>0</v>
      </c>
      <c r="E109" s="78">
        <v>3000</v>
      </c>
      <c r="F109" s="79">
        <v>0</v>
      </c>
      <c r="G109" s="80">
        <v>3000</v>
      </c>
      <c r="H109" s="81">
        <f>G109-E109</f>
        <v>0</v>
      </c>
      <c r="I109" s="90">
        <v>4000</v>
      </c>
      <c r="J109" s="85">
        <f>((I109-E109)/E109)</f>
        <v>0.33333333333333331</v>
      </c>
      <c r="K109" s="96">
        <v>4000</v>
      </c>
      <c r="L109" s="57" t="s">
        <v>203</v>
      </c>
    </row>
    <row r="110" spans="1:12" s="24" customFormat="1" x14ac:dyDescent="0.45">
      <c r="A110" s="118" t="s">
        <v>131</v>
      </c>
      <c r="B110" s="114">
        <v>0</v>
      </c>
      <c r="C110" s="54">
        <v>0</v>
      </c>
      <c r="D110" s="65">
        <f>C110-B110</f>
        <v>0</v>
      </c>
      <c r="E110" s="78">
        <v>0</v>
      </c>
      <c r="F110" s="79">
        <v>798</v>
      </c>
      <c r="G110" s="80">
        <v>2000</v>
      </c>
      <c r="H110" s="81">
        <f>G110-E110</f>
        <v>2000</v>
      </c>
      <c r="I110" s="90">
        <v>6500</v>
      </c>
      <c r="J110" s="85"/>
      <c r="K110" s="96">
        <v>2500</v>
      </c>
      <c r="L110" s="57" t="s">
        <v>204</v>
      </c>
    </row>
    <row r="111" spans="1:12" s="24" customFormat="1" x14ac:dyDescent="0.45">
      <c r="A111" s="125" t="s">
        <v>163</v>
      </c>
      <c r="B111" s="114">
        <v>0</v>
      </c>
      <c r="C111" s="54">
        <v>8095</v>
      </c>
      <c r="D111" s="65">
        <f>C111-B111</f>
        <v>8095</v>
      </c>
      <c r="E111" s="78">
        <v>0</v>
      </c>
      <c r="F111" s="79">
        <v>214</v>
      </c>
      <c r="G111" s="80">
        <v>0</v>
      </c>
      <c r="H111" s="81">
        <f>G111-E111</f>
        <v>0</v>
      </c>
      <c r="I111" s="90">
        <v>0</v>
      </c>
      <c r="J111" s="85"/>
      <c r="K111" s="96">
        <v>0</v>
      </c>
      <c r="L111" s="57" t="s">
        <v>231</v>
      </c>
    </row>
    <row r="112" spans="1:12" s="24" customFormat="1" x14ac:dyDescent="0.45">
      <c r="A112" s="118" t="s">
        <v>3</v>
      </c>
      <c r="B112" s="114">
        <v>0</v>
      </c>
      <c r="C112" s="54">
        <v>7958.94</v>
      </c>
      <c r="D112" s="65">
        <f t="shared" si="11"/>
        <v>7958.94</v>
      </c>
      <c r="E112" s="78">
        <v>0</v>
      </c>
      <c r="F112" s="79">
        <v>5481.3</v>
      </c>
      <c r="G112" s="80">
        <v>9000</v>
      </c>
      <c r="H112" s="81">
        <f t="shared" si="13"/>
        <v>9000</v>
      </c>
      <c r="I112" s="90">
        <v>6000</v>
      </c>
      <c r="J112" s="85"/>
      <c r="K112" s="96">
        <v>6000</v>
      </c>
      <c r="L112" s="57" t="s">
        <v>205</v>
      </c>
    </row>
    <row r="113" spans="1:12" s="48" customFormat="1" ht="15.75" x14ac:dyDescent="0.5">
      <c r="A113" s="126" t="s">
        <v>143</v>
      </c>
      <c r="B113" s="115">
        <f>SUM(B22,B28,B31,B38,B41,B51,B58,B62,B78,B82,B94,B107,B108,B109,B110,B111,B112)</f>
        <v>84100</v>
      </c>
      <c r="C113" s="115">
        <f>SUM(C22,C28,C31,C38,C41,C51,C58,C62,C78,C82,C94,C107,C108,C109,C110,C111,C112)</f>
        <v>117989.11</v>
      </c>
      <c r="D113" s="115">
        <f>B113-C113</f>
        <v>-33889.11</v>
      </c>
      <c r="E113" s="73">
        <f>SUM(E22,E28,E31,E38,E41,E51,E58,E62,E78,E82,E94,E107,E108,E109,E110,E111,E112)</f>
        <v>107888</v>
      </c>
      <c r="F113" s="73">
        <f>SUM(F22,F28,F31,F38,F41,F51,F58,F62,F78,F82,F94,F107,F108,F109,F110,F111,F112)</f>
        <v>66349.95</v>
      </c>
      <c r="G113" s="73">
        <f>SUM(G22,G28,G31,G38,G41,G51,G58,G62,G78,G82,G94,G107,G108,G109,G110,G111,G112)</f>
        <v>113302.34</v>
      </c>
      <c r="H113" s="73">
        <f>SUM(H22,H28,H98,H31,H38,H107,H41,H108,H100,H109,H110,H111,H51,H58,H62,H99,H78,H82,H97,H95,H96,H101,H102,H103,H104,H105,H106,H112)</f>
        <v>5414.3399999999983</v>
      </c>
      <c r="I113" s="87">
        <f>SUM(I22,I28,I31,I38,I41,I51,I58,I62,I78,I82,I94,I107,I108,I109,I110,I111,I112)</f>
        <v>110681.3</v>
      </c>
      <c r="J113" s="85">
        <f>((I113-E113)/E113)</f>
        <v>2.5890738543674949E-2</v>
      </c>
      <c r="K113" s="129">
        <f>SUM(K22,K28,K31,K38,K41,K51,K58,K62,K78,K82,K94,K107,K108,K109,K110,K111,K112)</f>
        <v>107277.3946</v>
      </c>
      <c r="L113" s="60"/>
    </row>
    <row r="114" spans="1:12" ht="14.65" thickBot="1" x14ac:dyDescent="0.5"/>
    <row r="115" spans="1:12" s="22" customFormat="1" ht="18.399999999999999" thickBot="1" x14ac:dyDescent="0.6">
      <c r="A115" s="127" t="s">
        <v>45</v>
      </c>
      <c r="B115" s="136">
        <f>B20-B113</f>
        <v>9320.179999999993</v>
      </c>
      <c r="C115" s="135">
        <f>C20-C113</f>
        <v>-20592.970000000016</v>
      </c>
      <c r="D115" s="134"/>
      <c r="E115" s="133">
        <f>E20-E113</f>
        <v>-9409.820000000007</v>
      </c>
      <c r="F115" s="134"/>
      <c r="G115" s="133">
        <f>G20-G113</f>
        <v>-11615.309999999998</v>
      </c>
      <c r="H115" s="25"/>
      <c r="I115" s="131">
        <f>I20-I113</f>
        <v>-12235.12000000001</v>
      </c>
      <c r="J115" s="25"/>
      <c r="K115" s="132">
        <f>K20-K113</f>
        <v>-3522.2146000000066</v>
      </c>
    </row>
    <row r="117" spans="1:12" ht="18" x14ac:dyDescent="0.55000000000000004">
      <c r="A117" s="138" t="s">
        <v>103</v>
      </c>
      <c r="B117" s="32"/>
      <c r="C117" s="47" t="s">
        <v>110</v>
      </c>
      <c r="D117" s="42"/>
      <c r="E117" s="37" t="s">
        <v>85</v>
      </c>
      <c r="F117" s="36"/>
      <c r="G117" s="46" t="s">
        <v>1</v>
      </c>
    </row>
    <row r="118" spans="1:12" x14ac:dyDescent="0.45">
      <c r="A118" s="118" t="s">
        <v>59</v>
      </c>
      <c r="B118" s="32">
        <v>85000</v>
      </c>
      <c r="C118" s="36">
        <v>0.2</v>
      </c>
      <c r="D118" s="42">
        <f>SUM(B118*C118)</f>
        <v>17000</v>
      </c>
      <c r="E118" s="35">
        <f>SUM(B118+D118)</f>
        <v>102000</v>
      </c>
      <c r="F118" s="36"/>
      <c r="G118" s="43" t="s">
        <v>62</v>
      </c>
    </row>
    <row r="119" spans="1:12" x14ac:dyDescent="0.45">
      <c r="A119" s="118" t="s">
        <v>60</v>
      </c>
      <c r="B119" s="32">
        <v>15000</v>
      </c>
      <c r="C119" s="36">
        <v>0.2</v>
      </c>
      <c r="D119" s="42">
        <f>SUM(B119*C119)</f>
        <v>3000</v>
      </c>
      <c r="E119" s="35">
        <f>SUM(B119+D119)</f>
        <v>18000</v>
      </c>
      <c r="F119" s="36"/>
      <c r="G119" s="32" t="s">
        <v>101</v>
      </c>
    </row>
    <row r="120" spans="1:12" x14ac:dyDescent="0.45">
      <c r="A120" s="118" t="s">
        <v>61</v>
      </c>
      <c r="B120" s="32">
        <v>30000</v>
      </c>
      <c r="C120" s="36">
        <v>0.2</v>
      </c>
      <c r="D120" s="42">
        <f>SUM(B120*C120)</f>
        <v>6000</v>
      </c>
      <c r="E120" s="35">
        <f>SUM(B120+D120)</f>
        <v>36000</v>
      </c>
      <c r="F120" s="36"/>
      <c r="G120" s="32" t="s">
        <v>100</v>
      </c>
    </row>
    <row r="121" spans="1:12" x14ac:dyDescent="0.45">
      <c r="A121" s="118" t="s">
        <v>67</v>
      </c>
      <c r="B121" s="32">
        <v>22000</v>
      </c>
      <c r="C121" s="36">
        <v>0.2</v>
      </c>
      <c r="D121" s="42">
        <f>SUM(B121*C121)</f>
        <v>4400</v>
      </c>
      <c r="E121" s="35">
        <f>SUM(B121+D121)</f>
        <v>26400</v>
      </c>
      <c r="F121" s="36"/>
      <c r="G121" s="32" t="s">
        <v>111</v>
      </c>
    </row>
    <row r="122" spans="1:12" x14ac:dyDescent="0.45">
      <c r="A122" s="128"/>
      <c r="B122" s="46">
        <f>SUM(B118:B121)</f>
        <v>152000</v>
      </c>
      <c r="C122" s="38"/>
      <c r="D122" s="42">
        <f>SUM(D118:D121)</f>
        <v>30400</v>
      </c>
      <c r="E122" s="37">
        <f>SUM(E118:E121)</f>
        <v>182400</v>
      </c>
      <c r="F122" s="36"/>
      <c r="G122" s="32"/>
    </row>
    <row r="123" spans="1:12" x14ac:dyDescent="0.45">
      <c r="C123" s="39"/>
      <c r="D123" s="26"/>
    </row>
    <row r="124" spans="1:12" x14ac:dyDescent="0.45">
      <c r="C124" s="39"/>
    </row>
    <row r="125" spans="1:12" x14ac:dyDescent="0.45">
      <c r="C125" s="39"/>
      <c r="D125" s="27"/>
    </row>
    <row r="126" spans="1:12" x14ac:dyDescent="0.45">
      <c r="C126" s="39"/>
    </row>
    <row r="127" spans="1:12" x14ac:dyDescent="0.45">
      <c r="C127" s="39"/>
    </row>
    <row r="128" spans="1:12" x14ac:dyDescent="0.45">
      <c r="C128" s="39"/>
      <c r="E128" s="44"/>
    </row>
    <row r="129" spans="3:5" x14ac:dyDescent="0.45">
      <c r="C129" s="39"/>
      <c r="E129" s="44"/>
    </row>
    <row r="130" spans="3:5" x14ac:dyDescent="0.45">
      <c r="C130" s="40"/>
    </row>
  </sheetData>
  <mergeCells count="1">
    <mergeCell ref="B2:D2"/>
  </mergeCells>
  <printOptions gridLines="1"/>
  <pageMargins left="0.25" right="0.25" top="0.75" bottom="0.75" header="0.3" footer="0.3"/>
  <pageSetup paperSize="9" scale="26" fitToWidth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E294-E6F5-4506-88E1-473AFE2FA9A1}">
  <dimension ref="A2:L104"/>
  <sheetViews>
    <sheetView zoomScaleNormal="100" workbookViewId="0">
      <selection activeCell="B24" sqref="B24"/>
    </sheetView>
  </sheetViews>
  <sheetFormatPr defaultColWidth="9.1328125" defaultRowHeight="14.25" x14ac:dyDescent="0.45"/>
  <cols>
    <col min="1" max="1" width="34" style="1" customWidth="1"/>
    <col min="2" max="2" width="29.73046875" style="1" customWidth="1"/>
    <col min="3" max="3" width="20" style="1" customWidth="1"/>
    <col min="4" max="4" width="13.1328125" style="1" customWidth="1"/>
    <col min="5" max="5" width="9.86328125" style="1" customWidth="1"/>
    <col min="6" max="7" width="10" style="1" customWidth="1"/>
    <col min="8" max="8" width="12.59765625" style="1" customWidth="1"/>
    <col min="9" max="9" width="45.265625" style="1" customWidth="1"/>
    <col min="10" max="10" width="11.86328125" style="1" customWidth="1"/>
    <col min="11" max="12" width="9.1328125" style="1"/>
    <col min="13" max="13" width="10.1328125" style="1" bestFit="1" customWidth="1"/>
    <col min="14" max="16384" width="9.1328125" style="1"/>
  </cols>
  <sheetData>
    <row r="2" spans="1:8" x14ac:dyDescent="0.45">
      <c r="A2" s="1" t="s">
        <v>95</v>
      </c>
    </row>
    <row r="3" spans="1:8" x14ac:dyDescent="0.45">
      <c r="A3" s="1" t="s">
        <v>96</v>
      </c>
    </row>
    <row r="4" spans="1:8" x14ac:dyDescent="0.45">
      <c r="A4"/>
      <c r="B4"/>
      <c r="C4"/>
      <c r="D4"/>
      <c r="G4" s="2"/>
    </row>
    <row r="5" spans="1:8" x14ac:dyDescent="0.45">
      <c r="A5" s="6" t="s">
        <v>80</v>
      </c>
      <c r="B5" s="7" t="s">
        <v>90</v>
      </c>
      <c r="F5" s="5"/>
      <c r="G5" s="2"/>
    </row>
    <row r="6" spans="1:8" x14ac:dyDescent="0.45">
      <c r="A6" s="9" t="s">
        <v>81</v>
      </c>
      <c r="B6" s="10">
        <v>313536.7</v>
      </c>
      <c r="C6" s="2"/>
      <c r="D6" s="2"/>
      <c r="E6" s="8"/>
      <c r="F6" s="8"/>
      <c r="G6" s="8"/>
      <c r="H6" s="2"/>
    </row>
    <row r="7" spans="1:8" x14ac:dyDescent="0.45">
      <c r="A7" s="9" t="s">
        <v>82</v>
      </c>
      <c r="B7" s="10">
        <f>'Budget Breakdown'!G20</f>
        <v>101687.03</v>
      </c>
      <c r="C7" s="2"/>
      <c r="D7" s="2"/>
      <c r="E7" s="2"/>
      <c r="F7" s="2"/>
      <c r="G7" s="2"/>
      <c r="H7" s="2"/>
    </row>
    <row r="8" spans="1:8" x14ac:dyDescent="0.45">
      <c r="A8" s="9" t="s">
        <v>83</v>
      </c>
      <c r="B8" s="10">
        <f>SUM(B6:B7)</f>
        <v>415223.73</v>
      </c>
      <c r="C8" s="2"/>
      <c r="D8" s="2"/>
      <c r="E8" s="2"/>
      <c r="F8" s="2"/>
      <c r="G8" s="2"/>
      <c r="H8" s="2"/>
    </row>
    <row r="9" spans="1:8" x14ac:dyDescent="0.45">
      <c r="A9" s="9" t="s">
        <v>84</v>
      </c>
      <c r="B9" s="10">
        <f>'Budget Breakdown'!G113</f>
        <v>113302.34</v>
      </c>
    </row>
    <row r="10" spans="1:8" x14ac:dyDescent="0.45">
      <c r="A10" s="9" t="s">
        <v>85</v>
      </c>
      <c r="B10" s="11">
        <f>B8-B9</f>
        <v>301921.39</v>
      </c>
      <c r="C10" s="2"/>
    </row>
    <row r="11" spans="1:8" x14ac:dyDescent="0.45">
      <c r="A11" s="9" t="s">
        <v>86</v>
      </c>
      <c r="B11" s="19">
        <v>215552</v>
      </c>
      <c r="H11" s="4"/>
    </row>
    <row r="12" spans="1:8" x14ac:dyDescent="0.45">
      <c r="A12" s="12" t="s">
        <v>87</v>
      </c>
      <c r="B12" s="13">
        <f>SUM(B10-B11)</f>
        <v>86369.390000000014</v>
      </c>
      <c r="H12" s="4"/>
    </row>
    <row r="13" spans="1:8" x14ac:dyDescent="0.45">
      <c r="H13" s="4"/>
    </row>
    <row r="14" spans="1:8" x14ac:dyDescent="0.45">
      <c r="H14" s="4"/>
    </row>
    <row r="15" spans="1:8" x14ac:dyDescent="0.45">
      <c r="H15" s="4"/>
    </row>
    <row r="17" spans="1:10" x14ac:dyDescent="0.45">
      <c r="A17" s="13" t="s">
        <v>89</v>
      </c>
    </row>
    <row r="19" spans="1:10" x14ac:dyDescent="0.45">
      <c r="A19" s="6" t="s">
        <v>80</v>
      </c>
      <c r="B19" s="14" t="s">
        <v>93</v>
      </c>
    </row>
    <row r="20" spans="1:10" x14ac:dyDescent="0.45">
      <c r="A20" s="9" t="s">
        <v>81</v>
      </c>
      <c r="B20" s="10">
        <f>B10</f>
        <v>301921.39</v>
      </c>
    </row>
    <row r="21" spans="1:10" x14ac:dyDescent="0.45">
      <c r="A21" s="9" t="s">
        <v>82</v>
      </c>
      <c r="B21" s="10">
        <f>'Budget Breakdown'!I20</f>
        <v>98446.18</v>
      </c>
    </row>
    <row r="22" spans="1:10" x14ac:dyDescent="0.45">
      <c r="A22" s="9" t="s">
        <v>83</v>
      </c>
      <c r="B22" s="10">
        <f>SUM(B20:B21)</f>
        <v>400367.57</v>
      </c>
    </row>
    <row r="23" spans="1:10" x14ac:dyDescent="0.45">
      <c r="A23" s="9" t="s">
        <v>84</v>
      </c>
      <c r="B23" s="10">
        <f>'Budget Breakdown'!I113</f>
        <v>110681.3</v>
      </c>
    </row>
    <row r="24" spans="1:10" x14ac:dyDescent="0.45">
      <c r="A24" s="9" t="s">
        <v>85</v>
      </c>
      <c r="B24" s="15">
        <f>B22-B23</f>
        <v>289686.27</v>
      </c>
    </row>
    <row r="25" spans="1:10" x14ac:dyDescent="0.45">
      <c r="A25" s="9" t="s">
        <v>91</v>
      </c>
      <c r="B25" s="19">
        <v>215552</v>
      </c>
    </row>
    <row r="26" spans="1:10" x14ac:dyDescent="0.45">
      <c r="A26" s="9" t="s">
        <v>94</v>
      </c>
      <c r="B26" s="19">
        <v>147000</v>
      </c>
    </row>
    <row r="27" spans="1:10" x14ac:dyDescent="0.45">
      <c r="A27" s="9" t="s">
        <v>10</v>
      </c>
      <c r="B27" s="19">
        <f>SUM(B25-B26)</f>
        <v>68552</v>
      </c>
    </row>
    <row r="28" spans="1:10" x14ac:dyDescent="0.45">
      <c r="A28" s="12" t="s">
        <v>99</v>
      </c>
      <c r="B28" s="11">
        <f>SUM(B24-B25)</f>
        <v>74134.270000000019</v>
      </c>
      <c r="C28" s="20"/>
      <c r="H28" s="4"/>
    </row>
    <row r="29" spans="1:10" x14ac:dyDescent="0.45">
      <c r="C29" s="20"/>
    </row>
    <row r="30" spans="1:10" x14ac:dyDescent="0.45">
      <c r="I30" s="6"/>
      <c r="J30" s="16"/>
    </row>
    <row r="31" spans="1:10" x14ac:dyDescent="0.45">
      <c r="A31" s="13" t="s">
        <v>89</v>
      </c>
      <c r="I31" s="9"/>
      <c r="J31" s="10"/>
    </row>
    <row r="32" spans="1:10" x14ac:dyDescent="0.45">
      <c r="C32" s="2"/>
      <c r="D32" s="2"/>
      <c r="E32" s="2"/>
      <c r="F32" s="2"/>
      <c r="G32" s="2"/>
      <c r="I32" s="9"/>
      <c r="J32" s="10"/>
    </row>
    <row r="33" spans="1:10" x14ac:dyDescent="0.45">
      <c r="A33" s="6" t="s">
        <v>80</v>
      </c>
      <c r="B33" s="14" t="s">
        <v>102</v>
      </c>
      <c r="I33" s="9"/>
      <c r="J33" s="10"/>
    </row>
    <row r="34" spans="1:10" x14ac:dyDescent="0.45">
      <c r="A34" s="9" t="s">
        <v>81</v>
      </c>
      <c r="B34" s="10">
        <f>B27+B28</f>
        <v>142686.27000000002</v>
      </c>
      <c r="I34" s="9"/>
    </row>
    <row r="35" spans="1:10" x14ac:dyDescent="0.45">
      <c r="A35" s="9" t="s">
        <v>82</v>
      </c>
      <c r="B35" s="10">
        <f>'Budget Breakdown'!K20</f>
        <v>103755.18</v>
      </c>
      <c r="I35" s="9"/>
      <c r="J35" s="17"/>
    </row>
    <row r="36" spans="1:10" x14ac:dyDescent="0.45">
      <c r="A36" s="9" t="s">
        <v>83</v>
      </c>
      <c r="B36" s="10">
        <f>SUM(B34:B35)</f>
        <v>246441.45</v>
      </c>
      <c r="I36" s="9"/>
      <c r="J36" s="10"/>
    </row>
    <row r="37" spans="1:10" x14ac:dyDescent="0.45">
      <c r="A37" s="9" t="s">
        <v>84</v>
      </c>
      <c r="B37" s="10">
        <f>'Budget Breakdown'!K113</f>
        <v>107277.3946</v>
      </c>
      <c r="J37" s="17"/>
    </row>
    <row r="38" spans="1:10" x14ac:dyDescent="0.45">
      <c r="A38" s="9" t="s">
        <v>85</v>
      </c>
      <c r="B38" s="15">
        <f>B36-B37</f>
        <v>139164.05540000001</v>
      </c>
    </row>
    <row r="39" spans="1:10" x14ac:dyDescent="0.45">
      <c r="A39" s="9" t="s">
        <v>91</v>
      </c>
      <c r="B39" s="19">
        <v>68552</v>
      </c>
      <c r="C39" s="2"/>
      <c r="D39" s="2"/>
      <c r="E39" s="2"/>
      <c r="F39" s="2"/>
      <c r="G39" s="2"/>
      <c r="H39" s="2"/>
      <c r="I39" s="2"/>
    </row>
    <row r="40" spans="1:10" x14ac:dyDescent="0.45">
      <c r="A40" s="12" t="s">
        <v>92</v>
      </c>
      <c r="B40" s="11">
        <f>SUM(B38-B39)</f>
        <v>70612.055400000012</v>
      </c>
      <c r="C40" s="2"/>
      <c r="D40" s="2"/>
      <c r="E40" s="2"/>
      <c r="F40" s="2"/>
      <c r="G40" s="2"/>
      <c r="H40" s="2"/>
      <c r="I40" s="2"/>
    </row>
    <row r="41" spans="1:10" x14ac:dyDescent="0.45">
      <c r="A41" s="2"/>
      <c r="B41" s="2"/>
      <c r="C41" s="2"/>
      <c r="D41" s="2"/>
      <c r="E41" s="2"/>
      <c r="F41" s="2"/>
      <c r="G41" s="2"/>
      <c r="H41" s="2"/>
      <c r="I41" s="2"/>
    </row>
    <row r="42" spans="1:10" x14ac:dyDescent="0.45">
      <c r="C42" s="2"/>
    </row>
    <row r="43" spans="1:10" x14ac:dyDescent="0.45">
      <c r="F43" s="18"/>
      <c r="H43" s="4"/>
    </row>
    <row r="44" spans="1:10" x14ac:dyDescent="0.45">
      <c r="F44" s="18"/>
      <c r="H44" s="4"/>
    </row>
    <row r="45" spans="1:10" x14ac:dyDescent="0.45">
      <c r="F45" s="18"/>
    </row>
    <row r="46" spans="1:10" x14ac:dyDescent="0.45">
      <c r="F46" s="18"/>
    </row>
    <row r="47" spans="1:10" x14ac:dyDescent="0.45">
      <c r="F47" s="18"/>
      <c r="H47" s="18"/>
    </row>
    <row r="48" spans="1:10" x14ac:dyDescent="0.45">
      <c r="F48" s="18"/>
      <c r="H48" s="4"/>
    </row>
    <row r="49" spans="6:12" x14ac:dyDescent="0.45">
      <c r="F49" s="18"/>
      <c r="H49" s="4"/>
    </row>
    <row r="50" spans="6:12" x14ac:dyDescent="0.45">
      <c r="F50" s="18"/>
      <c r="H50" s="4"/>
    </row>
    <row r="51" spans="6:12" x14ac:dyDescent="0.45">
      <c r="F51" s="18"/>
      <c r="H51" s="4"/>
    </row>
    <row r="52" spans="6:12" x14ac:dyDescent="0.45">
      <c r="F52" s="18"/>
      <c r="H52" s="4"/>
    </row>
    <row r="53" spans="6:12" x14ac:dyDescent="0.45">
      <c r="F53" s="18"/>
      <c r="H53" s="4"/>
    </row>
    <row r="54" spans="6:12" x14ac:dyDescent="0.45">
      <c r="F54" s="18"/>
      <c r="H54" s="18"/>
    </row>
    <row r="55" spans="6:12" x14ac:dyDescent="0.45">
      <c r="F55" s="18"/>
      <c r="H55" s="4"/>
    </row>
    <row r="56" spans="6:12" x14ac:dyDescent="0.45">
      <c r="F56" s="18"/>
      <c r="H56" s="18"/>
    </row>
    <row r="57" spans="6:12" x14ac:dyDescent="0.45">
      <c r="F57" s="18"/>
      <c r="H57" s="4"/>
      <c r="J57" s="4">
        <v>2983.22</v>
      </c>
    </row>
    <row r="58" spans="6:12" x14ac:dyDescent="0.45">
      <c r="F58" s="18"/>
      <c r="H58" s="4"/>
      <c r="J58" s="4">
        <v>1189</v>
      </c>
    </row>
    <row r="59" spans="6:12" x14ac:dyDescent="0.45">
      <c r="F59" s="18"/>
      <c r="H59" s="18"/>
      <c r="J59" s="4">
        <v>525</v>
      </c>
      <c r="L59" s="1">
        <v>4697.22</v>
      </c>
    </row>
    <row r="60" spans="6:12" x14ac:dyDescent="0.45">
      <c r="F60" s="18"/>
      <c r="H60" s="4"/>
      <c r="J60" s="4">
        <f>SUM(J57:J59)</f>
        <v>4697.2199999999993</v>
      </c>
      <c r="L60" s="1">
        <v>4369.6400000000003</v>
      </c>
    </row>
    <row r="61" spans="6:12" x14ac:dyDescent="0.45">
      <c r="H61" s="4"/>
      <c r="L61" s="1">
        <f>SUM(L59-L60)</f>
        <v>327.57999999999993</v>
      </c>
    </row>
    <row r="62" spans="6:12" x14ac:dyDescent="0.45">
      <c r="H62" s="4"/>
      <c r="J62" s="1">
        <v>2983.22</v>
      </c>
    </row>
    <row r="63" spans="6:12" x14ac:dyDescent="0.45">
      <c r="F63" s="18"/>
      <c r="H63" s="4"/>
      <c r="J63" s="1">
        <v>327.58</v>
      </c>
    </row>
    <row r="64" spans="6:12" x14ac:dyDescent="0.45">
      <c r="F64" s="18"/>
      <c r="H64" s="18"/>
      <c r="J64" s="1">
        <f>SUM(J62-J63)</f>
        <v>2655.64</v>
      </c>
    </row>
    <row r="65" spans="6:8" x14ac:dyDescent="0.45">
      <c r="F65" s="18"/>
      <c r="H65" s="18"/>
    </row>
    <row r="66" spans="6:8" x14ac:dyDescent="0.45">
      <c r="F66" s="18"/>
      <c r="H66" s="4"/>
    </row>
    <row r="69" spans="6:8" x14ac:dyDescent="0.45">
      <c r="G69" s="18"/>
      <c r="H69" s="18"/>
    </row>
    <row r="70" spans="6:8" x14ac:dyDescent="0.45">
      <c r="F70" s="18"/>
      <c r="H70" s="4"/>
    </row>
    <row r="71" spans="6:8" x14ac:dyDescent="0.45">
      <c r="H71" s="4"/>
    </row>
    <row r="73" spans="6:8" x14ac:dyDescent="0.45">
      <c r="F73" s="18"/>
      <c r="H73" s="4"/>
    </row>
    <row r="74" spans="6:8" x14ac:dyDescent="0.45">
      <c r="G74" s="18"/>
    </row>
    <row r="76" spans="6:8" x14ac:dyDescent="0.45">
      <c r="F76" s="18"/>
      <c r="H76" s="4"/>
    </row>
    <row r="77" spans="6:8" x14ac:dyDescent="0.45">
      <c r="F77" s="18"/>
      <c r="H77" s="4"/>
    </row>
    <row r="80" spans="6:8" x14ac:dyDescent="0.45">
      <c r="F80" s="18"/>
      <c r="H80" s="18"/>
    </row>
    <row r="81" spans="1:9" x14ac:dyDescent="0.45">
      <c r="F81" s="18"/>
      <c r="H81" s="4"/>
    </row>
    <row r="82" spans="1:9" x14ac:dyDescent="0.45">
      <c r="F82" s="18"/>
      <c r="H82" s="4"/>
    </row>
    <row r="83" spans="1:9" x14ac:dyDescent="0.45">
      <c r="F83" s="18"/>
      <c r="H83" s="4"/>
    </row>
    <row r="84" spans="1:9" x14ac:dyDescent="0.45">
      <c r="H84" s="4"/>
    </row>
    <row r="85" spans="1:9" x14ac:dyDescent="0.45">
      <c r="H85" s="4"/>
    </row>
    <row r="87" spans="1:9" x14ac:dyDescent="0.45">
      <c r="H87" s="4"/>
    </row>
    <row r="88" spans="1:9" x14ac:dyDescent="0.45">
      <c r="I88" s="2"/>
    </row>
    <row r="89" spans="1:9" x14ac:dyDescent="0.45">
      <c r="H89" s="4"/>
    </row>
    <row r="90" spans="1:9" x14ac:dyDescent="0.45">
      <c r="A90" s="2"/>
      <c r="B90" s="2"/>
      <c r="C90" s="2"/>
      <c r="D90"/>
      <c r="E90"/>
      <c r="F90"/>
      <c r="G90"/>
      <c r="H90" s="3"/>
    </row>
    <row r="91" spans="1:9" x14ac:dyDescent="0.45">
      <c r="D91"/>
      <c r="E91"/>
      <c r="F91"/>
      <c r="G91"/>
    </row>
    <row r="92" spans="1:9" x14ac:dyDescent="0.45">
      <c r="D92"/>
      <c r="E92"/>
      <c r="F92"/>
      <c r="G92"/>
    </row>
    <row r="93" spans="1:9" x14ac:dyDescent="0.45">
      <c r="C93" s="2"/>
      <c r="D93"/>
      <c r="E93"/>
      <c r="F93"/>
      <c r="G93"/>
    </row>
    <row r="94" spans="1:9" x14ac:dyDescent="0.45">
      <c r="C94" s="2"/>
      <c r="D94"/>
      <c r="E94"/>
      <c r="F94"/>
      <c r="G94"/>
    </row>
    <row r="95" spans="1:9" x14ac:dyDescent="0.45">
      <c r="C95" s="2"/>
      <c r="D95"/>
      <c r="E95"/>
      <c r="F95"/>
      <c r="G95"/>
    </row>
    <row r="96" spans="1:9" x14ac:dyDescent="0.45">
      <c r="D96"/>
      <c r="E96"/>
      <c r="F96"/>
      <c r="G96"/>
    </row>
    <row r="97" spans="4:10" x14ac:dyDescent="0.45">
      <c r="D97"/>
      <c r="E97"/>
      <c r="F97"/>
      <c r="G97"/>
    </row>
    <row r="99" spans="4:10" x14ac:dyDescent="0.45">
      <c r="J99"/>
    </row>
    <row r="100" spans="4:10" x14ac:dyDescent="0.45">
      <c r="J100"/>
    </row>
    <row r="101" spans="4:10" x14ac:dyDescent="0.45">
      <c r="J101"/>
    </row>
    <row r="102" spans="4:10" x14ac:dyDescent="0.45">
      <c r="J102"/>
    </row>
    <row r="103" spans="4:10" x14ac:dyDescent="0.45">
      <c r="J103"/>
    </row>
    <row r="104" spans="4:10" x14ac:dyDescent="0.45">
      <c r="I104" s="2"/>
      <c r="J10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1CC6C-4F82-439E-B41B-67E58B7031C7}">
  <dimension ref="A1:G24"/>
  <sheetViews>
    <sheetView topLeftCell="A10" workbookViewId="0">
      <selection activeCell="B9" sqref="B9"/>
    </sheetView>
  </sheetViews>
  <sheetFormatPr defaultRowHeight="14.25" x14ac:dyDescent="0.45"/>
  <cols>
    <col min="1" max="1" width="37.1328125" customWidth="1"/>
    <col min="2" max="2" width="18.1328125" customWidth="1"/>
    <col min="3" max="3" width="11.59765625" customWidth="1"/>
  </cols>
  <sheetData>
    <row r="1" spans="1:7" x14ac:dyDescent="0.45">
      <c r="A1" s="142" t="s">
        <v>170</v>
      </c>
      <c r="B1" s="142" t="s">
        <v>171</v>
      </c>
    </row>
    <row r="2" spans="1:7" ht="71.25" x14ac:dyDescent="0.45">
      <c r="A2" s="142" t="s">
        <v>212</v>
      </c>
      <c r="B2" s="142" t="s">
        <v>172</v>
      </c>
      <c r="C2" s="142" t="s">
        <v>173</v>
      </c>
      <c r="D2" s="142" t="s">
        <v>174</v>
      </c>
      <c r="E2" s="142" t="s">
        <v>85</v>
      </c>
      <c r="F2" s="142" t="s">
        <v>176</v>
      </c>
      <c r="G2" s="143" t="s">
        <v>177</v>
      </c>
    </row>
    <row r="3" spans="1:7" ht="28.5" x14ac:dyDescent="0.45">
      <c r="A3" s="140" t="s">
        <v>185</v>
      </c>
      <c r="B3">
        <v>72100</v>
      </c>
      <c r="C3" s="141">
        <v>0.12</v>
      </c>
      <c r="D3">
        <f>SUM(B3*C3)</f>
        <v>8652</v>
      </c>
      <c r="E3">
        <f>B3+D3</f>
        <v>80752</v>
      </c>
      <c r="F3" s="140" t="s">
        <v>175</v>
      </c>
      <c r="G3">
        <f>D3/700</f>
        <v>12.36</v>
      </c>
    </row>
    <row r="4" spans="1:7" x14ac:dyDescent="0.45">
      <c r="A4" s="140"/>
      <c r="C4" s="141"/>
      <c r="F4" s="140"/>
    </row>
    <row r="5" spans="1:7" x14ac:dyDescent="0.45">
      <c r="A5" s="140" t="s">
        <v>213</v>
      </c>
      <c r="C5" s="141"/>
      <c r="F5" s="140"/>
    </row>
    <row r="6" spans="1:7" x14ac:dyDescent="0.45">
      <c r="A6" s="140"/>
      <c r="C6" s="141"/>
      <c r="F6" s="140"/>
    </row>
    <row r="7" spans="1:7" x14ac:dyDescent="0.45">
      <c r="A7" s="140" t="s">
        <v>214</v>
      </c>
      <c r="C7" s="141"/>
      <c r="F7" s="140"/>
    </row>
    <row r="8" spans="1:7" x14ac:dyDescent="0.45">
      <c r="A8" s="140"/>
      <c r="C8" s="141"/>
      <c r="F8" s="140"/>
    </row>
    <row r="9" spans="1:7" x14ac:dyDescent="0.45">
      <c r="A9" s="143" t="s">
        <v>215</v>
      </c>
      <c r="C9" s="141"/>
      <c r="F9" s="140"/>
    </row>
    <row r="11" spans="1:7" x14ac:dyDescent="0.45">
      <c r="A11" t="s">
        <v>178</v>
      </c>
      <c r="B11" t="s">
        <v>211</v>
      </c>
    </row>
    <row r="13" spans="1:7" x14ac:dyDescent="0.45">
      <c r="A13" t="s">
        <v>179</v>
      </c>
      <c r="B13" t="s">
        <v>210</v>
      </c>
    </row>
    <row r="15" spans="1:7" x14ac:dyDescent="0.45">
      <c r="A15" t="s">
        <v>180</v>
      </c>
      <c r="B15" t="s">
        <v>206</v>
      </c>
    </row>
    <row r="17" spans="1:2" x14ac:dyDescent="0.45">
      <c r="A17" t="s">
        <v>181</v>
      </c>
    </row>
    <row r="18" spans="1:2" x14ac:dyDescent="0.45">
      <c r="A18" t="s">
        <v>182</v>
      </c>
    </row>
    <row r="20" spans="1:2" x14ac:dyDescent="0.45">
      <c r="A20" t="s">
        <v>183</v>
      </c>
      <c r="B20" t="s">
        <v>207</v>
      </c>
    </row>
    <row r="22" spans="1:2" x14ac:dyDescent="0.45">
      <c r="A22" t="s">
        <v>132</v>
      </c>
      <c r="B22" t="s">
        <v>208</v>
      </c>
    </row>
    <row r="24" spans="1:2" x14ac:dyDescent="0.45">
      <c r="A24" t="s">
        <v>184</v>
      </c>
      <c r="B2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Breakdown</vt:lpstr>
      <vt:lpstr>Precept</vt:lpstr>
      <vt:lpstr>Narrative</vt:lpstr>
      <vt:lpstr>'Budget Breakdown'!Print_Area</vt:lpstr>
      <vt:lpstr>'Budget Breakdown'!Print_Titles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paul mcphater</cp:lastModifiedBy>
  <cp:lastPrinted>2020-11-20T12:13:51Z</cp:lastPrinted>
  <dcterms:created xsi:type="dcterms:W3CDTF">2019-10-11T13:44:26Z</dcterms:created>
  <dcterms:modified xsi:type="dcterms:W3CDTF">2021-02-23T10:08:03Z</dcterms:modified>
</cp:coreProperties>
</file>