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Documents\Stapleford PC\Accounts\Budget\Budget 2025-2026\"/>
    </mc:Choice>
  </mc:AlternateContent>
  <xr:revisionPtr revIDLastSave="0" documentId="13_ncr:1_{9072D180-6802-4B5F-8810-AC961F4BE4A8}" xr6:coauthVersionLast="47" xr6:coauthVersionMax="47" xr10:uidLastSave="{00000000-0000-0000-0000-000000000000}"/>
  <bookViews>
    <workbookView xWindow="-108" yWindow="-108" windowWidth="23256" windowHeight="13896" xr2:uid="{FCF8B897-CA0F-4DCB-B5D6-2EE089A235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1" i="1" l="1"/>
  <c r="H143" i="1"/>
  <c r="D143" i="1"/>
  <c r="H142" i="1"/>
  <c r="D142" i="1"/>
  <c r="H86" i="1"/>
  <c r="K157" i="1" l="1"/>
  <c r="K171" i="1" s="1"/>
  <c r="I157" i="1"/>
  <c r="I171" i="1" s="1"/>
  <c r="H157" i="1"/>
  <c r="H145" i="1"/>
  <c r="D145" i="1"/>
  <c r="H144" i="1"/>
  <c r="D144" i="1"/>
  <c r="H141" i="1"/>
  <c r="D141" i="1"/>
  <c r="H140" i="1"/>
  <c r="D140" i="1"/>
  <c r="J139" i="1"/>
  <c r="H139" i="1"/>
  <c r="D139" i="1"/>
  <c r="H138" i="1"/>
  <c r="D138" i="1"/>
  <c r="H137" i="1"/>
  <c r="D137" i="1"/>
  <c r="J136" i="1"/>
  <c r="H136" i="1"/>
  <c r="D136" i="1"/>
  <c r="H135" i="1"/>
  <c r="D135" i="1"/>
  <c r="H134" i="1"/>
  <c r="H133" i="1"/>
  <c r="D133" i="1"/>
  <c r="D130" i="1" s="1"/>
  <c r="H132" i="1"/>
  <c r="H131" i="1"/>
  <c r="K130" i="1"/>
  <c r="K146" i="1" s="1"/>
  <c r="K167" i="1" s="1"/>
  <c r="I130" i="1"/>
  <c r="G130" i="1"/>
  <c r="G146" i="1" s="1"/>
  <c r="H167" i="1" s="1"/>
  <c r="F130" i="1"/>
  <c r="F146" i="1" s="1"/>
  <c r="E130" i="1"/>
  <c r="E146" i="1" s="1"/>
  <c r="C130" i="1"/>
  <c r="C146" i="1" s="1"/>
  <c r="B130" i="1"/>
  <c r="B146" i="1" s="1"/>
  <c r="J129" i="1"/>
  <c r="H129" i="1"/>
  <c r="D129" i="1"/>
  <c r="H128" i="1"/>
  <c r="D128" i="1"/>
  <c r="H127" i="1"/>
  <c r="D127" i="1"/>
  <c r="J126" i="1"/>
  <c r="H126" i="1"/>
  <c r="D126" i="1"/>
  <c r="D125" i="1"/>
  <c r="K117" i="1"/>
  <c r="I117" i="1"/>
  <c r="H117" i="1"/>
  <c r="K112" i="1"/>
  <c r="I112" i="1"/>
  <c r="H112" i="1"/>
  <c r="H103" i="1"/>
  <c r="D103" i="1"/>
  <c r="H102" i="1"/>
  <c r="D102" i="1"/>
  <c r="H101" i="1"/>
  <c r="D101" i="1"/>
  <c r="J100" i="1"/>
  <c r="H100" i="1"/>
  <c r="D100" i="1"/>
  <c r="H99" i="1"/>
  <c r="J98" i="1"/>
  <c r="H98" i="1"/>
  <c r="D98" i="1"/>
  <c r="H97" i="1"/>
  <c r="D97" i="1"/>
  <c r="H96" i="1"/>
  <c r="D96" i="1"/>
  <c r="H95" i="1"/>
  <c r="D95" i="1"/>
  <c r="H94" i="1"/>
  <c r="D94" i="1"/>
  <c r="H93" i="1"/>
  <c r="D93" i="1"/>
  <c r="J92" i="1"/>
  <c r="H92" i="1"/>
  <c r="H91" i="1"/>
  <c r="D91" i="1"/>
  <c r="H90" i="1"/>
  <c r="D90" i="1"/>
  <c r="J89" i="1"/>
  <c r="H89" i="1"/>
  <c r="D89" i="1"/>
  <c r="J88" i="1"/>
  <c r="H88" i="1"/>
  <c r="D88" i="1"/>
  <c r="J87" i="1"/>
  <c r="H87" i="1"/>
  <c r="D87" i="1"/>
  <c r="D86" i="1"/>
  <c r="J85" i="1"/>
  <c r="H85" i="1"/>
  <c r="D85" i="1"/>
  <c r="K84" i="1"/>
  <c r="I84" i="1"/>
  <c r="G84" i="1"/>
  <c r="F84" i="1"/>
  <c r="E84" i="1"/>
  <c r="C84" i="1"/>
  <c r="B84" i="1"/>
  <c r="H81" i="1"/>
  <c r="D81" i="1"/>
  <c r="D80" i="1"/>
  <c r="H79" i="1"/>
  <c r="D78" i="1"/>
  <c r="D77" i="1"/>
  <c r="H76" i="1"/>
  <c r="D76" i="1"/>
  <c r="K75" i="1"/>
  <c r="I75" i="1"/>
  <c r="G75" i="1"/>
  <c r="F75" i="1"/>
  <c r="E75" i="1"/>
  <c r="C75" i="1"/>
  <c r="B75" i="1"/>
  <c r="J74" i="1"/>
  <c r="H74" i="1"/>
  <c r="D74" i="1"/>
  <c r="J73" i="1"/>
  <c r="H73" i="1"/>
  <c r="D73" i="1"/>
  <c r="H72" i="1"/>
  <c r="D72" i="1"/>
  <c r="H71" i="1"/>
  <c r="K70" i="1"/>
  <c r="I70" i="1"/>
  <c r="G70" i="1"/>
  <c r="F70" i="1"/>
  <c r="E70" i="1"/>
  <c r="C70" i="1"/>
  <c r="B70" i="1"/>
  <c r="H69" i="1"/>
  <c r="H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J59" i="1"/>
  <c r="H59" i="1"/>
  <c r="D59" i="1"/>
  <c r="H58" i="1"/>
  <c r="D58" i="1"/>
  <c r="H57" i="1"/>
  <c r="D57" i="1"/>
  <c r="H56" i="1"/>
  <c r="D56" i="1"/>
  <c r="H55" i="1"/>
  <c r="J54" i="1"/>
  <c r="H54" i="1"/>
  <c r="D54" i="1"/>
  <c r="I53" i="1"/>
  <c r="G53" i="1"/>
  <c r="F53" i="1"/>
  <c r="E53" i="1"/>
  <c r="C53" i="1"/>
  <c r="B53" i="1"/>
  <c r="J52" i="1"/>
  <c r="H52" i="1"/>
  <c r="D52" i="1"/>
  <c r="J51" i="1"/>
  <c r="H51" i="1"/>
  <c r="D51" i="1"/>
  <c r="J50" i="1"/>
  <c r="H50" i="1"/>
  <c r="D50" i="1"/>
  <c r="K49" i="1"/>
  <c r="I49" i="1"/>
  <c r="G49" i="1"/>
  <c r="F49" i="1"/>
  <c r="E49" i="1"/>
  <c r="C49" i="1"/>
  <c r="B49" i="1"/>
  <c r="J48" i="1"/>
  <c r="H48" i="1"/>
  <c r="D48" i="1"/>
  <c r="J47" i="1"/>
  <c r="H47" i="1"/>
  <c r="D47" i="1"/>
  <c r="J46" i="1"/>
  <c r="H46" i="1"/>
  <c r="D46" i="1"/>
  <c r="J45" i="1"/>
  <c r="H45" i="1"/>
  <c r="D45" i="1"/>
  <c r="J44" i="1"/>
  <c r="H44" i="1"/>
  <c r="D44" i="1"/>
  <c r="J43" i="1"/>
  <c r="H43" i="1"/>
  <c r="D43" i="1"/>
  <c r="J42" i="1"/>
  <c r="H42" i="1"/>
  <c r="D42" i="1"/>
  <c r="K41" i="1"/>
  <c r="I41" i="1"/>
  <c r="G41" i="1"/>
  <c r="F41" i="1"/>
  <c r="E41" i="1"/>
  <c r="C41" i="1"/>
  <c r="B41" i="1"/>
  <c r="J40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J31" i="1"/>
  <c r="H31" i="1"/>
  <c r="D31" i="1"/>
  <c r="J30" i="1"/>
  <c r="H30" i="1"/>
  <c r="D30" i="1"/>
  <c r="J29" i="1"/>
  <c r="H29" i="1"/>
  <c r="D29" i="1"/>
  <c r="H28" i="1"/>
  <c r="D28" i="1"/>
  <c r="K27" i="1"/>
  <c r="I27" i="1"/>
  <c r="G27" i="1"/>
  <c r="F27" i="1"/>
  <c r="E27" i="1"/>
  <c r="C27" i="1"/>
  <c r="B27" i="1"/>
  <c r="J26" i="1"/>
  <c r="H26" i="1"/>
  <c r="D26" i="1"/>
  <c r="H25" i="1"/>
  <c r="D25" i="1"/>
  <c r="J24" i="1"/>
  <c r="H24" i="1"/>
  <c r="D24" i="1"/>
  <c r="K23" i="1"/>
  <c r="I23" i="1"/>
  <c r="G23" i="1"/>
  <c r="F23" i="1"/>
  <c r="E23" i="1"/>
  <c r="C23" i="1"/>
  <c r="B23" i="1"/>
  <c r="H22" i="1"/>
  <c r="D22" i="1"/>
  <c r="H21" i="1"/>
  <c r="D21" i="1"/>
  <c r="H20" i="1"/>
  <c r="H19" i="1"/>
  <c r="D19" i="1"/>
  <c r="H18" i="1"/>
  <c r="D18" i="1"/>
  <c r="H17" i="1"/>
  <c r="D17" i="1"/>
  <c r="H16" i="1"/>
  <c r="D16" i="1"/>
  <c r="H15" i="1"/>
  <c r="D15" i="1"/>
  <c r="K14" i="1"/>
  <c r="I14" i="1"/>
  <c r="G14" i="1"/>
  <c r="F14" i="1"/>
  <c r="E14" i="1"/>
  <c r="C14" i="1"/>
  <c r="B14" i="1"/>
  <c r="H13" i="1"/>
  <c r="D13" i="1"/>
  <c r="J12" i="1"/>
  <c r="H12" i="1"/>
  <c r="D12" i="1"/>
  <c r="I11" i="1"/>
  <c r="G11" i="1"/>
  <c r="F11" i="1"/>
  <c r="E11" i="1"/>
  <c r="C11" i="1"/>
  <c r="B11" i="1"/>
  <c r="J10" i="1"/>
  <c r="H10" i="1"/>
  <c r="J9" i="1"/>
  <c r="H9" i="1"/>
  <c r="D9" i="1"/>
  <c r="J8" i="1"/>
  <c r="H8" i="1"/>
  <c r="D8" i="1"/>
  <c r="K7" i="1"/>
  <c r="K5" i="1" s="1"/>
  <c r="J7" i="1"/>
  <c r="H7" i="1"/>
  <c r="D7" i="1"/>
  <c r="J6" i="1"/>
  <c r="H6" i="1"/>
  <c r="D6" i="1"/>
  <c r="I5" i="1"/>
  <c r="G5" i="1"/>
  <c r="F5" i="1"/>
  <c r="E5" i="1"/>
  <c r="C5" i="1"/>
  <c r="B5" i="1"/>
  <c r="I146" i="1" l="1"/>
  <c r="I167" i="1" s="1"/>
  <c r="H159" i="1"/>
  <c r="K159" i="1"/>
  <c r="H75" i="1"/>
  <c r="D84" i="1"/>
  <c r="J75" i="1"/>
  <c r="H130" i="1"/>
  <c r="D146" i="1"/>
  <c r="H146" i="1"/>
  <c r="H11" i="1"/>
  <c r="B104" i="1"/>
  <c r="B106" i="1" s="1"/>
  <c r="H84" i="1"/>
  <c r="H5" i="1"/>
  <c r="H49" i="1"/>
  <c r="D5" i="1"/>
  <c r="K104" i="1"/>
  <c r="K170" i="1" s="1"/>
  <c r="H14" i="1"/>
  <c r="H27" i="1"/>
  <c r="E104" i="1"/>
  <c r="E106" i="1" s="1"/>
  <c r="D49" i="1"/>
  <c r="D53" i="1"/>
  <c r="D11" i="1"/>
  <c r="D70" i="1"/>
  <c r="C104" i="1"/>
  <c r="H23" i="1"/>
  <c r="D27" i="1"/>
  <c r="H53" i="1"/>
  <c r="J23" i="1"/>
  <c r="D41" i="1"/>
  <c r="J53" i="1"/>
  <c r="H70" i="1"/>
  <c r="J49" i="1"/>
  <c r="D14" i="1"/>
  <c r="F104" i="1"/>
  <c r="J70" i="1"/>
  <c r="D75" i="1"/>
  <c r="J11" i="1"/>
  <c r="I104" i="1"/>
  <c r="I170" i="1" s="1"/>
  <c r="J27" i="1"/>
  <c r="H41" i="1"/>
  <c r="J14" i="1"/>
  <c r="D23" i="1"/>
  <c r="J41" i="1"/>
  <c r="J5" i="1"/>
  <c r="G104" i="1"/>
  <c r="H120" i="1" s="1"/>
  <c r="H161" i="1" l="1"/>
  <c r="H168" i="1" s="1"/>
  <c r="J146" i="1"/>
  <c r="I159" i="1"/>
  <c r="I120" i="1"/>
  <c r="G106" i="1"/>
  <c r="K106" i="1"/>
  <c r="K120" i="1"/>
  <c r="H170" i="1"/>
  <c r="D104" i="1"/>
  <c r="H104" i="1"/>
  <c r="C106" i="1"/>
  <c r="J104" i="1"/>
  <c r="I106" i="1"/>
  <c r="I161" i="1" l="1"/>
  <c r="I168" i="1" s="1"/>
  <c r="K161" i="1"/>
  <c r="K168" i="1" s="1"/>
  <c r="H169" i="1"/>
  <c r="H172" i="1" s="1"/>
  <c r="I166" i="1" l="1"/>
  <c r="I169" i="1" s="1"/>
  <c r="I172" i="1" s="1"/>
  <c r="K166" i="1" l="1"/>
  <c r="K169" i="1" s="1"/>
  <c r="K172" i="1" s="1"/>
</calcChain>
</file>

<file path=xl/sharedStrings.xml><?xml version="1.0" encoding="utf-8"?>
<sst xmlns="http://schemas.openxmlformats.org/spreadsheetml/2006/main" count="274" uniqueCount="235">
  <si>
    <t xml:space="preserve">BUDGET  </t>
  </si>
  <si>
    <t>ACTUAL</t>
  </si>
  <si>
    <t>DELTA</t>
  </si>
  <si>
    <t xml:space="preserve">PREDICTED   </t>
  </si>
  <si>
    <t>PROPOSED</t>
  </si>
  <si>
    <t>% Delta</t>
  </si>
  <si>
    <t>Description</t>
  </si>
  <si>
    <t>Actual 2023-2024</t>
  </si>
  <si>
    <t>To March 2025</t>
  </si>
  <si>
    <t>To End March 2025</t>
  </si>
  <si>
    <t>To end March 2026</t>
  </si>
  <si>
    <t>Year on Year</t>
  </si>
  <si>
    <t>To end March 2027</t>
  </si>
  <si>
    <t>Notes</t>
  </si>
  <si>
    <t>RECEIPTS</t>
  </si>
  <si>
    <t>Precept</t>
  </si>
  <si>
    <t>VAT Refund</t>
  </si>
  <si>
    <t>Interest: Hallmark &amp; Sapphire</t>
  </si>
  <si>
    <t>Interest rates have dropped</t>
  </si>
  <si>
    <t>Village Weekend</t>
  </si>
  <si>
    <t>Pavilion Rental (private ad hoc)</t>
  </si>
  <si>
    <t>Sports Income</t>
  </si>
  <si>
    <t>Incorporates MUGA revenue</t>
  </si>
  <si>
    <t>Cricket income</t>
  </si>
  <si>
    <t>plus RPI + 1%</t>
  </si>
  <si>
    <t>Football income</t>
  </si>
  <si>
    <t>Tennis income</t>
  </si>
  <si>
    <t>MUGA maintenance reimbursement</t>
  </si>
  <si>
    <t>MUGA pay as you play</t>
  </si>
  <si>
    <t xml:space="preserve">SCDC Grant </t>
  </si>
  <si>
    <t>CC Verge Reimbursement</t>
  </si>
  <si>
    <t>MUGA Grant</t>
  </si>
  <si>
    <t>Playground Grant</t>
  </si>
  <si>
    <t>Cemetery</t>
  </si>
  <si>
    <t>UKPN</t>
  </si>
  <si>
    <t>refund</t>
  </si>
  <si>
    <t>TOTAL INCOME</t>
  </si>
  <si>
    <t>PAYMENTS</t>
  </si>
  <si>
    <t>Employment Costs</t>
  </si>
  <si>
    <t>Clerk</t>
  </si>
  <si>
    <t>Cemetery assistant</t>
  </si>
  <si>
    <t>Kerry: Cemetery now inc in Lesley work</t>
  </si>
  <si>
    <t>RFO/ Assistant Clerk</t>
  </si>
  <si>
    <t>10 hours per week</t>
  </si>
  <si>
    <t xml:space="preserve">PAYE </t>
  </si>
  <si>
    <t>No overtime - is this realistic?</t>
  </si>
  <si>
    <t>Pension (Clerk)</t>
  </si>
  <si>
    <t>included in salary costs</t>
  </si>
  <si>
    <t xml:space="preserve">Courses and Travel </t>
  </si>
  <si>
    <t>Training</t>
  </si>
  <si>
    <t>Cllrs and clerks: cemetery/CiLCA: 2025/26; cemetery</t>
  </si>
  <si>
    <t>Travel</t>
  </si>
  <si>
    <t>Cllrs &amp; clerks</t>
  </si>
  <si>
    <t>Grounds Maintenance</t>
  </si>
  <si>
    <t>CCC Highways Mowing</t>
  </si>
  <si>
    <t>Villedomer Gardens</t>
  </si>
  <si>
    <t>Slaughterhouse garden</t>
  </si>
  <si>
    <t>Trees</t>
  </si>
  <si>
    <t>Subscriptions</t>
  </si>
  <si>
    <t>CAPALC</t>
  </si>
  <si>
    <t>Society of Local Council Clerks</t>
  </si>
  <si>
    <t>Clerk:  discounts to purchases from SLCC</t>
  </si>
  <si>
    <t>Information Commissioner</t>
  </si>
  <si>
    <t>Administration</t>
  </si>
  <si>
    <t>Payroll</t>
  </si>
  <si>
    <t>Website</t>
  </si>
  <si>
    <t>Legal requirement: more storage needed</t>
  </si>
  <si>
    <t>Audit</t>
  </si>
  <si>
    <t>Legal requirement</t>
  </si>
  <si>
    <t>Stationery &amp; printing</t>
  </si>
  <si>
    <t>Telephones</t>
  </si>
  <si>
    <t>Clerks mobile phones</t>
  </si>
  <si>
    <t>BT broadband</t>
  </si>
  <si>
    <t>%</t>
  </si>
  <si>
    <t>BT from Nov 2022</t>
  </si>
  <si>
    <t>Unity service charge</t>
  </si>
  <si>
    <t>Annual charge for service</t>
  </si>
  <si>
    <t>Scribe Accounts System</t>
  </si>
  <si>
    <t>Annual charge for accounting system</t>
  </si>
  <si>
    <t>Hallmaster Pavilion Booking</t>
  </si>
  <si>
    <t>IT: computers / printers x 2</t>
  </si>
  <si>
    <t>new clerks IT</t>
  </si>
  <si>
    <t>Bind Minutes</t>
  </si>
  <si>
    <t>Clerks books/ Misc</t>
  </si>
  <si>
    <t>Traveller incursion</t>
  </si>
  <si>
    <t>Slaughterhouse</t>
  </si>
  <si>
    <t>Electricity</t>
  </si>
  <si>
    <t>Energy doubling in price</t>
  </si>
  <si>
    <t>General repairs</t>
  </si>
  <si>
    <t>doors/ paint</t>
  </si>
  <si>
    <t>Business rates</t>
  </si>
  <si>
    <t>Rates: used for storage charge: no charge if empty</t>
  </si>
  <si>
    <t>Fire inspection</t>
  </si>
  <si>
    <t>annual inspection for insurance/ safety</t>
  </si>
  <si>
    <t>Thatch repair</t>
  </si>
  <si>
    <t>Inspection needed</t>
  </si>
  <si>
    <t>Renovation</t>
  </si>
  <si>
    <t>Heritage statement: plan app: resi/business</t>
  </si>
  <si>
    <t>inspection</t>
  </si>
  <si>
    <t>Every 3 years</t>
  </si>
  <si>
    <t>Playground</t>
  </si>
  <si>
    <t>Annual &amp; monthly Inspect</t>
  </si>
  <si>
    <t>Insurance requirement</t>
  </si>
  <si>
    <t>Maintenance</t>
  </si>
  <si>
    <t>Pavilion</t>
  </si>
  <si>
    <t>Water</t>
  </si>
  <si>
    <t>Water costs rising</t>
  </si>
  <si>
    <t>Deposit reimb</t>
  </si>
  <si>
    <t>See pavilion income</t>
  </si>
  <si>
    <t>Decoration</t>
  </si>
  <si>
    <t>Cleaning</t>
  </si>
  <si>
    <t>additional cleaning re Covid 2021/22</t>
  </si>
  <si>
    <t>Dove hygiene</t>
  </si>
  <si>
    <t>Empty sanitary bins: recommend buy own</t>
  </si>
  <si>
    <t>TV Licence</t>
  </si>
  <si>
    <t>Automated Door Entry</t>
  </si>
  <si>
    <t>keyless entry -main door: servicing</t>
  </si>
  <si>
    <t>CCTV</t>
  </si>
  <si>
    <t>CCTV upgrade 2024. Annual service</t>
  </si>
  <si>
    <t>Electrical work</t>
  </si>
  <si>
    <t>Plumbing/ toilet refurb</t>
  </si>
  <si>
    <t>toilets re insurance claim</t>
  </si>
  <si>
    <t>Consumables</t>
  </si>
  <si>
    <t>toilet rolls/ paper towels/ etc</t>
  </si>
  <si>
    <t>First Aid</t>
  </si>
  <si>
    <t>Renovation: surveyor/plans</t>
  </si>
  <si>
    <t>See precept sheet: AV/ acoustics/roof/ kitchen/changing rooms</t>
  </si>
  <si>
    <t>Sports Shed maint/repair</t>
  </si>
  <si>
    <t xml:space="preserve">S137 </t>
  </si>
  <si>
    <t>Poppy Wreath</t>
  </si>
  <si>
    <t>Stapleford Warden Scheme</t>
  </si>
  <si>
    <t>How much does the PC want to budget??</t>
  </si>
  <si>
    <t>SSYI</t>
  </si>
  <si>
    <t>Risk assessment re headstone safety, kerbstones,</t>
  </si>
  <si>
    <t>Cemetery Scribe system</t>
  </si>
  <si>
    <t>Memorial Garden</t>
  </si>
  <si>
    <t>new memorial garden install</t>
  </si>
  <si>
    <t>Railings need maintenance</t>
  </si>
  <si>
    <t>Headstone / grave repairs</t>
  </si>
  <si>
    <t>Significant risk: annual assessment/repair</t>
  </si>
  <si>
    <t>Metal numbering posts</t>
  </si>
  <si>
    <t>New cemetery requirement</t>
  </si>
  <si>
    <t>Shed maintenance</t>
  </si>
  <si>
    <t>Village Communal Investments</t>
  </si>
  <si>
    <t xml:space="preserve">PC pays for marquee </t>
  </si>
  <si>
    <t>MUGA maintenance</t>
  </si>
  <si>
    <t xml:space="preserve"> sweeping and leaf clearance</t>
  </si>
  <si>
    <t>Street Lights</t>
  </si>
  <si>
    <t>Footway lights transferred by CCC</t>
  </si>
  <si>
    <t xml:space="preserve">Neighbourhood Plan  </t>
  </si>
  <si>
    <t>Insurance</t>
  </si>
  <si>
    <t>Slaughterhouse thatch: separate from PC</t>
  </si>
  <si>
    <t>Car &amp; Cycle Parking</t>
  </si>
  <si>
    <t>grasscrete area by knee rail/ S106? Bike rack?</t>
  </si>
  <si>
    <t>CSET</t>
  </si>
  <si>
    <t>Village Furniture maint purchase</t>
  </si>
  <si>
    <t>Repairs to notice boards/ benches/ village sign</t>
  </si>
  <si>
    <t>Local Highway Initiative</t>
  </si>
  <si>
    <t>Can provide for speed reduction: UKPN??</t>
  </si>
  <si>
    <t>Speed Sign Indicators</t>
  </si>
  <si>
    <t>installation: TWM</t>
  </si>
  <si>
    <t>Christmas Lights</t>
  </si>
  <si>
    <t>Spar Shop Xmas tree annual cost: sustainable??</t>
  </si>
  <si>
    <t>Health &amp; Safety: AED</t>
  </si>
  <si>
    <t>General fund</t>
  </si>
  <si>
    <t>Other</t>
  </si>
  <si>
    <t>Public Works Loans Board</t>
  </si>
  <si>
    <t>pavilion: £200,000 @5.5% over 15 years</t>
  </si>
  <si>
    <t>Environment/ Climate Change</t>
  </si>
  <si>
    <t>LEDs/ Solar PV: pavilion</t>
  </si>
  <si>
    <t>Planning Consultant</t>
  </si>
  <si>
    <t>Speculative apps/ busway</t>
  </si>
  <si>
    <t>Legal Fees</t>
  </si>
  <si>
    <t>Increasing litigation: Birketts appointed</t>
  </si>
  <si>
    <t>Section 106 (see below instead)</t>
  </si>
  <si>
    <t>inc Art Fund expenditure: sheep</t>
  </si>
  <si>
    <t>VAT</t>
  </si>
  <si>
    <t>PC reclaim - remove from calculations</t>
  </si>
  <si>
    <t>Overall Total</t>
  </si>
  <si>
    <t>SURPLUS/DEFICIT (negative)</t>
  </si>
  <si>
    <t>TOTAL</t>
  </si>
  <si>
    <t>CONTINGENCY</t>
  </si>
  <si>
    <t>General contingency</t>
  </si>
  <si>
    <t>CONTINGENCY TOTAL</t>
  </si>
  <si>
    <t>TRANSFER TO RESERVES: FUTURE</t>
  </si>
  <si>
    <t>TOTAL TRANSFER TO RESERVES: FUTURE</t>
  </si>
  <si>
    <t>Grand Total Part 1</t>
  </si>
  <si>
    <t>TRANSFERS FROM RESERVES</t>
  </si>
  <si>
    <t>TOTAL TRANSFER FROM RESERVES</t>
  </si>
  <si>
    <t>Grand Total Part 2</t>
  </si>
  <si>
    <t>PRECEPT</t>
  </si>
  <si>
    <t>2024/25</t>
  </si>
  <si>
    <t>2025/26</t>
  </si>
  <si>
    <t>2026/27</t>
  </si>
  <si>
    <t>Year End Accounts</t>
  </si>
  <si>
    <t>plus income</t>
  </si>
  <si>
    <t>plus Precept</t>
  </si>
  <si>
    <t>sub-total</t>
  </si>
  <si>
    <t>less expenditure</t>
  </si>
  <si>
    <t>CSET Busway</t>
  </si>
  <si>
    <t>Pavilion refurb &amp; Roof</t>
  </si>
  <si>
    <t>laptops &amp; Printers</t>
  </si>
  <si>
    <t>PUBLIC WORKS LOAN</t>
  </si>
  <si>
    <t>PWL for pavilion</t>
  </si>
  <si>
    <t>scale 26 @20 hours per week. Inc scale re training</t>
  </si>
  <si>
    <t>TOTAL GENERAL RESERVES AT YEAR END</t>
  </si>
  <si>
    <t>Basil's &amp; Clerks Piece</t>
  </si>
  <si>
    <t>As at End Dec 2024</t>
  </si>
  <si>
    <t>General inc mulch</t>
  </si>
  <si>
    <t>Bradgate from 2025</t>
  </si>
  <si>
    <t>CCC refund £958</t>
  </si>
  <si>
    <t>Recreation Ground &amp; play area</t>
  </si>
  <si>
    <t xml:space="preserve">replace boat/ Shade area </t>
  </si>
  <si>
    <t>New/Replace Equipment</t>
  </si>
  <si>
    <t>Meter replaced 20.12.2024</t>
  </si>
  <si>
    <r>
      <rPr>
        <sz val="11"/>
        <color rgb="FFFF0000"/>
        <rFont val="Aptos Narrow"/>
        <family val="2"/>
        <scheme val="minor"/>
      </rPr>
      <t>2023: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>switch issues</t>
    </r>
    <r>
      <rPr>
        <sz val="11"/>
        <color theme="1"/>
        <rFont val="Aptos Narrow"/>
        <family val="2"/>
        <scheme val="minor"/>
      </rPr>
      <t>. PAT testing</t>
    </r>
  </si>
  <si>
    <t>Maintenance/ Repairs</t>
  </si>
  <si>
    <t>new system</t>
  </si>
  <si>
    <t xml:space="preserve">General repairs </t>
  </si>
  <si>
    <t>to be purchased</t>
  </si>
  <si>
    <t>Noticeboard</t>
  </si>
  <si>
    <t>Building needs to be inspected</t>
  </si>
  <si>
    <t>£50k total agreed 09.01.2025</t>
  </si>
  <si>
    <t>See Tennis agreement</t>
  </si>
  <si>
    <t>BT overpayment/ refund</t>
  </si>
  <si>
    <t>Donation Tree Project</t>
  </si>
  <si>
    <t>Donation: UK Power Networks</t>
  </si>
  <si>
    <t>Donation: Tennis Club</t>
  </si>
  <si>
    <t>See Tennis Agreement</t>
  </si>
  <si>
    <t>Key deposit: Tennis Club refunadable</t>
  </si>
  <si>
    <t>Refundable: ring fence</t>
  </si>
  <si>
    <t>Brought Forward (31.03.2024 AGAR year end figure)</t>
  </si>
  <si>
    <t>Pavilion refurbishment</t>
  </si>
  <si>
    <t>General Contingency</t>
  </si>
  <si>
    <t>less transfer from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</si>
</sst>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1" xfId="0" applyFill="1" applyBorder="1"/>
    <xf numFmtId="4" fontId="2" fillId="3" borderId="2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4" fontId="2" fillId="6" borderId="3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0" fontId="2" fillId="2" borderId="6" xfId="0" applyFont="1" applyFill="1" applyBorder="1" applyAlignment="1">
      <alignment horizontal="left" wrapText="1"/>
    </xf>
    <xf numFmtId="4" fontId="2" fillId="4" borderId="3" xfId="0" applyNumberFormat="1" applyFont="1" applyFill="1" applyBorder="1" applyAlignment="1">
      <alignment horizontal="center" vertical="top" wrapText="1"/>
    </xf>
    <xf numFmtId="4" fontId="2" fillId="4" borderId="9" xfId="0" applyNumberFormat="1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center" vertical="top" wrapText="1"/>
    </xf>
    <xf numFmtId="4" fontId="2" fillId="6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0" fontId="3" fillId="6" borderId="10" xfId="0" applyFon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2" borderId="15" xfId="0" applyNumberFormat="1" applyFill="1" applyBorder="1"/>
    <xf numFmtId="4" fontId="0" fillId="2" borderId="10" xfId="0" applyNumberFormat="1" applyFill="1" applyBorder="1"/>
    <xf numFmtId="4" fontId="0" fillId="2" borderId="16" xfId="0" applyNumberFormat="1" applyFill="1" applyBorder="1"/>
    <xf numFmtId="0" fontId="0" fillId="2" borderId="16" xfId="0" applyFill="1" applyBorder="1"/>
    <xf numFmtId="0" fontId="0" fillId="2" borderId="17" xfId="0" applyFill="1" applyBorder="1"/>
    <xf numFmtId="4" fontId="0" fillId="3" borderId="18" xfId="0" applyNumberFormat="1" applyFill="1" applyBorder="1"/>
    <xf numFmtId="4" fontId="0" fillId="3" borderId="19" xfId="0" applyNumberFormat="1" applyFill="1" applyBorder="1"/>
    <xf numFmtId="4" fontId="0" fillId="3" borderId="20" xfId="0" applyNumberFormat="1" applyFill="1" applyBorder="1"/>
    <xf numFmtId="4" fontId="0" fillId="4" borderId="21" xfId="0" applyNumberFormat="1" applyFill="1" applyBorder="1"/>
    <xf numFmtId="4" fontId="0" fillId="4" borderId="19" xfId="0" applyNumberFormat="1" applyFill="1" applyBorder="1"/>
    <xf numFmtId="4" fontId="0" fillId="4" borderId="18" xfId="0" applyNumberFormat="1" applyFill="1" applyBorder="1"/>
    <xf numFmtId="4" fontId="0" fillId="4" borderId="22" xfId="0" applyNumberFormat="1" applyFill="1" applyBorder="1"/>
    <xf numFmtId="4" fontId="0" fillId="5" borderId="17" xfId="0" applyNumberFormat="1" applyFill="1" applyBorder="1"/>
    <xf numFmtId="10" fontId="0" fillId="5" borderId="18" xfId="0" applyNumberFormat="1" applyFill="1" applyBorder="1"/>
    <xf numFmtId="4" fontId="0" fillId="6" borderId="23" xfId="0" applyNumberFormat="1" applyFill="1" applyBorder="1"/>
    <xf numFmtId="0" fontId="0" fillId="2" borderId="23" xfId="0" applyFill="1" applyBorder="1"/>
    <xf numFmtId="0" fontId="0" fillId="0" borderId="17" xfId="0" applyBorder="1"/>
    <xf numFmtId="0" fontId="2" fillId="2" borderId="17" xfId="0" applyFont="1" applyFill="1" applyBorder="1"/>
    <xf numFmtId="4" fontId="0" fillId="3" borderId="21" xfId="0" applyNumberFormat="1" applyFill="1" applyBorder="1"/>
    <xf numFmtId="4" fontId="0" fillId="5" borderId="21" xfId="0" applyNumberFormat="1" applyFill="1" applyBorder="1"/>
    <xf numFmtId="0" fontId="0" fillId="2" borderId="17" xfId="0" applyFill="1" applyBorder="1" applyAlignment="1">
      <alignment horizontal="left" indent="1"/>
    </xf>
    <xf numFmtId="0" fontId="4" fillId="2" borderId="23" xfId="0" applyFont="1" applyFill="1" applyBorder="1"/>
    <xf numFmtId="4" fontId="0" fillId="2" borderId="0" xfId="0" applyNumberFormat="1" applyFill="1"/>
    <xf numFmtId="0" fontId="2" fillId="7" borderId="17" xfId="0" applyFont="1" applyFill="1" applyBorder="1"/>
    <xf numFmtId="4" fontId="0" fillId="4" borderId="20" xfId="0" applyNumberFormat="1" applyFill="1" applyBorder="1"/>
    <xf numFmtId="0" fontId="2" fillId="7" borderId="0" xfId="0" applyFont="1" applyFill="1"/>
    <xf numFmtId="4" fontId="2" fillId="8" borderId="17" xfId="0" applyNumberFormat="1" applyFont="1" applyFill="1" applyBorder="1"/>
    <xf numFmtId="4" fontId="2" fillId="3" borderId="21" xfId="0" applyNumberFormat="1" applyFont="1" applyFill="1" applyBorder="1"/>
    <xf numFmtId="4" fontId="5" fillId="3" borderId="20" xfId="0" applyNumberFormat="1" applyFont="1" applyFill="1" applyBorder="1"/>
    <xf numFmtId="4" fontId="2" fillId="4" borderId="19" xfId="0" applyNumberFormat="1" applyFont="1" applyFill="1" applyBorder="1"/>
    <xf numFmtId="4" fontId="2" fillId="4" borderId="22" xfId="0" applyNumberFormat="1" applyFont="1" applyFill="1" applyBorder="1"/>
    <xf numFmtId="4" fontId="2" fillId="5" borderId="17" xfId="0" applyNumberFormat="1" applyFont="1" applyFill="1" applyBorder="1"/>
    <xf numFmtId="4" fontId="2" fillId="6" borderId="23" xfId="0" applyNumberFormat="1" applyFont="1" applyFill="1" applyBorder="1"/>
    <xf numFmtId="0" fontId="2" fillId="2" borderId="23" xfId="0" applyFont="1" applyFill="1" applyBorder="1"/>
    <xf numFmtId="0" fontId="2" fillId="2" borderId="0" xfId="0" applyFont="1" applyFill="1"/>
    <xf numFmtId="0" fontId="3" fillId="9" borderId="17" xfId="0" applyFont="1" applyFill="1" applyBorder="1"/>
    <xf numFmtId="4" fontId="0" fillId="2" borderId="18" xfId="0" applyNumberFormat="1" applyFill="1" applyBorder="1"/>
    <xf numFmtId="4" fontId="0" fillId="2" borderId="19" xfId="0" applyNumberFormat="1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4" fontId="0" fillId="2" borderId="22" xfId="0" applyNumberFormat="1" applyFill="1" applyBorder="1"/>
    <xf numFmtId="4" fontId="0" fillId="2" borderId="17" xfId="0" applyNumberFormat="1" applyFill="1" applyBorder="1"/>
    <xf numFmtId="4" fontId="0" fillId="2" borderId="23" xfId="0" applyNumberFormat="1" applyFill="1" applyBorder="1"/>
    <xf numFmtId="4" fontId="6" fillId="3" borderId="19" xfId="0" applyNumberFormat="1" applyFont="1" applyFill="1" applyBorder="1"/>
    <xf numFmtId="4" fontId="6" fillId="3" borderId="20" xfId="0" applyNumberFormat="1" applyFont="1" applyFill="1" applyBorder="1"/>
    <xf numFmtId="4" fontId="2" fillId="4" borderId="18" xfId="0" applyNumberFormat="1" applyFont="1" applyFill="1" applyBorder="1"/>
    <xf numFmtId="4" fontId="6" fillId="4" borderId="22" xfId="0" applyNumberFormat="1" applyFont="1" applyFill="1" applyBorder="1"/>
    <xf numFmtId="4" fontId="6" fillId="5" borderId="17" xfId="0" applyNumberFormat="1" applyFont="1" applyFill="1" applyBorder="1"/>
    <xf numFmtId="10" fontId="2" fillId="5" borderId="18" xfId="0" applyNumberFormat="1" applyFont="1" applyFill="1" applyBorder="1"/>
    <xf numFmtId="2" fontId="2" fillId="6" borderId="23" xfId="0" applyNumberFormat="1" applyFont="1" applyFill="1" applyBorder="1"/>
    <xf numFmtId="4" fontId="2" fillId="2" borderId="0" xfId="0" applyNumberFormat="1" applyFont="1" applyFill="1"/>
    <xf numFmtId="4" fontId="0" fillId="2" borderId="17" xfId="0" applyNumberFormat="1" applyFill="1" applyBorder="1" applyAlignment="1">
      <alignment horizontal="left" indent="1"/>
    </xf>
    <xf numFmtId="0" fontId="0" fillId="0" borderId="23" xfId="0" applyBorder="1"/>
    <xf numFmtId="4" fontId="2" fillId="3" borderId="18" xfId="0" applyNumberFormat="1" applyFont="1" applyFill="1" applyBorder="1"/>
    <xf numFmtId="4" fontId="2" fillId="3" borderId="20" xfId="0" applyNumberFormat="1" applyFont="1" applyFill="1" applyBorder="1"/>
    <xf numFmtId="4" fontId="0" fillId="6" borderId="17" xfId="0" applyNumberFormat="1" applyFill="1" applyBorder="1"/>
    <xf numFmtId="4" fontId="2" fillId="4" borderId="21" xfId="0" applyNumberFormat="1" applyFont="1" applyFill="1" applyBorder="1"/>
    <xf numFmtId="0" fontId="0" fillId="7" borderId="23" xfId="0" applyFill="1" applyBorder="1"/>
    <xf numFmtId="4" fontId="2" fillId="3" borderId="19" xfId="0" applyNumberFormat="1" applyFont="1" applyFill="1" applyBorder="1"/>
    <xf numFmtId="0" fontId="0" fillId="10" borderId="23" xfId="0" applyFill="1" applyBorder="1"/>
    <xf numFmtId="0" fontId="0" fillId="11" borderId="23" xfId="0" applyFill="1" applyBorder="1"/>
    <xf numFmtId="4" fontId="0" fillId="3" borderId="23" xfId="0" applyNumberFormat="1" applyFill="1" applyBorder="1"/>
    <xf numFmtId="4" fontId="0" fillId="4" borderId="23" xfId="0" applyNumberFormat="1" applyFill="1" applyBorder="1"/>
    <xf numFmtId="4" fontId="4" fillId="12" borderId="17" xfId="0" applyNumberFormat="1" applyFont="1" applyFill="1" applyBorder="1" applyAlignment="1">
      <alignment horizontal="left" indent="1"/>
    </xf>
    <xf numFmtId="4" fontId="0" fillId="12" borderId="17" xfId="0" applyNumberFormat="1" applyFill="1" applyBorder="1" applyAlignment="1">
      <alignment horizontal="left" indent="1"/>
    </xf>
    <xf numFmtId="0" fontId="0" fillId="5" borderId="23" xfId="0" applyFill="1" applyBorder="1"/>
    <xf numFmtId="2" fontId="0" fillId="6" borderId="23" xfId="0" applyNumberFormat="1" applyFill="1" applyBorder="1"/>
    <xf numFmtId="0" fontId="8" fillId="2" borderId="23" xfId="0" applyFont="1" applyFill="1" applyBorder="1"/>
    <xf numFmtId="0" fontId="6" fillId="10" borderId="23" xfId="0" applyFont="1" applyFill="1" applyBorder="1"/>
    <xf numFmtId="0" fontId="6" fillId="7" borderId="23" xfId="0" applyFont="1" applyFill="1" applyBorder="1"/>
    <xf numFmtId="0" fontId="4" fillId="7" borderId="23" xfId="0" applyFont="1" applyFill="1" applyBorder="1"/>
    <xf numFmtId="0" fontId="4" fillId="7" borderId="17" xfId="0" applyFont="1" applyFill="1" applyBorder="1"/>
    <xf numFmtId="0" fontId="9" fillId="2" borderId="17" xfId="0" applyFont="1" applyFill="1" applyBorder="1"/>
    <xf numFmtId="4" fontId="9" fillId="3" borderId="18" xfId="0" applyNumberFormat="1" applyFont="1" applyFill="1" applyBorder="1"/>
    <xf numFmtId="4" fontId="2" fillId="6" borderId="17" xfId="0" applyNumberFormat="1" applyFont="1" applyFill="1" applyBorder="1"/>
    <xf numFmtId="0" fontId="9" fillId="2" borderId="23" xfId="0" applyFont="1" applyFill="1" applyBorder="1"/>
    <xf numFmtId="0" fontId="9" fillId="2" borderId="0" xfId="0" applyFont="1" applyFill="1"/>
    <xf numFmtId="0" fontId="0" fillId="2" borderId="24" xfId="0" applyFill="1" applyBorder="1"/>
    <xf numFmtId="4" fontId="0" fillId="2" borderId="25" xfId="0" applyNumberFormat="1" applyFill="1" applyBorder="1"/>
    <xf numFmtId="4" fontId="0" fillId="2" borderId="26" xfId="0" applyNumberFormat="1" applyFill="1" applyBorder="1"/>
    <xf numFmtId="4" fontId="0" fillId="2" borderId="24" xfId="0" applyNumberFormat="1" applyFill="1" applyBorder="1"/>
    <xf numFmtId="0" fontId="10" fillId="2" borderId="17" xfId="0" applyFont="1" applyFill="1" applyBorder="1"/>
    <xf numFmtId="4" fontId="2" fillId="3" borderId="3" xfId="0" applyNumberFormat="1" applyFont="1" applyFill="1" applyBorder="1"/>
    <xf numFmtId="4" fontId="7" fillId="3" borderId="3" xfId="0" applyNumberFormat="1" applyFont="1" applyFill="1" applyBorder="1"/>
    <xf numFmtId="4" fontId="2" fillId="2" borderId="20" xfId="0" applyNumberFormat="1" applyFont="1" applyFill="1" applyBorder="1"/>
    <xf numFmtId="4" fontId="7" fillId="4" borderId="3" xfId="0" applyNumberFormat="1" applyFont="1" applyFill="1" applyBorder="1"/>
    <xf numFmtId="4" fontId="7" fillId="5" borderId="3" xfId="0" applyNumberFormat="1" applyFont="1" applyFill="1" applyBorder="1"/>
    <xf numFmtId="4" fontId="7" fillId="6" borderId="3" xfId="0" applyNumberFormat="1" applyFont="1" applyFill="1" applyBorder="1"/>
    <xf numFmtId="0" fontId="2" fillId="2" borderId="2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top" wrapText="1"/>
    </xf>
    <xf numFmtId="4" fontId="2" fillId="0" borderId="25" xfId="0" applyNumberFormat="1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center" vertical="top" wrapText="1"/>
    </xf>
    <xf numFmtId="0" fontId="10" fillId="2" borderId="24" xfId="0" applyFont="1" applyFill="1" applyBorder="1"/>
    <xf numFmtId="4" fontId="2" fillId="0" borderId="0" xfId="0" applyNumberFormat="1" applyFont="1"/>
    <xf numFmtId="4" fontId="7" fillId="0" borderId="25" xfId="0" applyNumberFormat="1" applyFont="1" applyBorder="1"/>
    <xf numFmtId="4" fontId="7" fillId="0" borderId="26" xfId="0" applyNumberFormat="1" applyFont="1" applyBorder="1"/>
    <xf numFmtId="4" fontId="7" fillId="0" borderId="0" xfId="0" applyNumberFormat="1" applyFont="1"/>
    <xf numFmtId="4" fontId="7" fillId="0" borderId="24" xfId="0" applyNumberFormat="1" applyFont="1" applyBorder="1"/>
    <xf numFmtId="0" fontId="9" fillId="2" borderId="27" xfId="0" applyFont="1" applyFill="1" applyBorder="1"/>
    <xf numFmtId="4" fontId="0" fillId="0" borderId="23" xfId="0" applyNumberFormat="1" applyBorder="1"/>
    <xf numFmtId="4" fontId="0" fillId="5" borderId="23" xfId="0" applyNumberFormat="1" applyFill="1" applyBorder="1"/>
    <xf numFmtId="0" fontId="9" fillId="2" borderId="11" xfId="0" applyFont="1" applyFill="1" applyBorder="1"/>
    <xf numFmtId="0" fontId="11" fillId="2" borderId="27" xfId="0" applyFont="1" applyFill="1" applyBorder="1"/>
    <xf numFmtId="0" fontId="0" fillId="0" borderId="28" xfId="0" applyBorder="1"/>
    <xf numFmtId="2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2" fillId="0" borderId="30" xfId="0" applyFont="1" applyBorder="1"/>
    <xf numFmtId="4" fontId="2" fillId="0" borderId="31" xfId="0" applyNumberFormat="1" applyFont="1" applyBorder="1"/>
    <xf numFmtId="0" fontId="0" fillId="0" borderId="16" xfId="0" applyBorder="1"/>
    <xf numFmtId="0" fontId="9" fillId="2" borderId="16" xfId="0" applyFont="1" applyFill="1" applyBorder="1"/>
    <xf numFmtId="4" fontId="2" fillId="0" borderId="30" xfId="0" applyNumberFormat="1" applyFont="1" applyBorder="1"/>
    <xf numFmtId="0" fontId="9" fillId="7" borderId="0" xfId="0" applyFont="1" applyFill="1"/>
    <xf numFmtId="4" fontId="0" fillId="0" borderId="0" xfId="0" applyNumberFormat="1"/>
    <xf numFmtId="0" fontId="1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/>
    <xf numFmtId="4" fontId="0" fillId="0" borderId="3" xfId="0" applyNumberFormat="1" applyBorder="1"/>
    <xf numFmtId="0" fontId="3" fillId="0" borderId="0" xfId="0" applyFont="1"/>
    <xf numFmtId="4" fontId="2" fillId="0" borderId="3" xfId="0" applyNumberFormat="1" applyFont="1" applyBorder="1"/>
    <xf numFmtId="0" fontId="2" fillId="10" borderId="0" xfId="0" applyFont="1" applyFill="1"/>
    <xf numFmtId="0" fontId="2" fillId="0" borderId="0" xfId="0" applyFont="1"/>
    <xf numFmtId="0" fontId="2" fillId="0" borderId="3" xfId="0" applyFont="1" applyBorder="1"/>
    <xf numFmtId="0" fontId="9" fillId="0" borderId="16" xfId="0" applyFont="1" applyBorder="1"/>
    <xf numFmtId="0" fontId="7" fillId="7" borderId="23" xfId="0" applyFont="1" applyFill="1" applyBorder="1"/>
    <xf numFmtId="4" fontId="0" fillId="7" borderId="17" xfId="0" applyNumberFormat="1" applyFill="1" applyBorder="1"/>
    <xf numFmtId="0" fontId="0" fillId="2" borderId="32" xfId="0" applyFill="1" applyBorder="1"/>
    <xf numFmtId="0" fontId="0" fillId="2" borderId="33" xfId="0" applyFill="1" applyBorder="1"/>
    <xf numFmtId="0" fontId="4" fillId="2" borderId="0" xfId="0" applyFont="1" applyFill="1"/>
    <xf numFmtId="4" fontId="2" fillId="3" borderId="7" xfId="0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A804-7FB0-4D72-8A84-1B41354E49A2}">
  <dimension ref="A1:M172"/>
  <sheetViews>
    <sheetView tabSelected="1" topLeftCell="A142" workbookViewId="0">
      <selection activeCell="I155" sqref="I155"/>
    </sheetView>
  </sheetViews>
  <sheetFormatPr defaultColWidth="9" defaultRowHeight="14.4" outlineLevelRow="1" x14ac:dyDescent="0.3"/>
  <cols>
    <col min="1" max="1" width="31.44140625" style="99" bestFit="1" customWidth="1"/>
    <col min="2" max="2" width="13.88671875" style="44" customWidth="1"/>
    <col min="3" max="3" width="13.33203125" style="100" customWidth="1"/>
    <col min="4" max="4" width="12" style="44" customWidth="1"/>
    <col min="5" max="5" width="11.88671875" style="101" customWidth="1"/>
    <col min="6" max="6" width="11.33203125" style="100" bestFit="1" customWidth="1"/>
    <col min="7" max="7" width="12.44140625" style="44" customWidth="1"/>
    <col min="8" max="8" width="12.88671875" style="44" customWidth="1"/>
    <col min="9" max="9" width="13" style="102" customWidth="1"/>
    <col min="10" max="10" width="11.109375" style="44" bestFit="1" customWidth="1"/>
    <col min="11" max="11" width="12" style="44" customWidth="1"/>
    <col min="12" max="12" width="42.33203125" style="10" bestFit="1" customWidth="1"/>
    <col min="13" max="16384" width="9" style="10"/>
  </cols>
  <sheetData>
    <row r="1" spans="1:13" ht="15" thickBot="1" x14ac:dyDescent="0.35">
      <c r="A1" s="1"/>
      <c r="B1" s="2" t="s">
        <v>0</v>
      </c>
      <c r="C1" s="3" t="s">
        <v>1</v>
      </c>
      <c r="D1" s="3" t="s">
        <v>2</v>
      </c>
      <c r="E1" s="4" t="s">
        <v>0</v>
      </c>
      <c r="F1" s="5" t="s">
        <v>1</v>
      </c>
      <c r="G1" s="5" t="s">
        <v>3</v>
      </c>
      <c r="H1" s="5" t="s">
        <v>2</v>
      </c>
      <c r="I1" s="6" t="s">
        <v>4</v>
      </c>
      <c r="J1" s="7" t="s">
        <v>5</v>
      </c>
      <c r="K1" s="8" t="s">
        <v>4</v>
      </c>
      <c r="L1" s="9"/>
    </row>
    <row r="2" spans="1:13" ht="29.4" thickBot="1" x14ac:dyDescent="0.35">
      <c r="A2" s="11" t="s">
        <v>6</v>
      </c>
      <c r="B2" s="156" t="s">
        <v>7</v>
      </c>
      <c r="C2" s="157"/>
      <c r="D2" s="158"/>
      <c r="E2" s="12" t="s">
        <v>8</v>
      </c>
      <c r="F2" s="13" t="s">
        <v>207</v>
      </c>
      <c r="G2" s="12" t="s">
        <v>9</v>
      </c>
      <c r="H2" s="13"/>
      <c r="I2" s="14" t="s">
        <v>10</v>
      </c>
      <c r="J2" s="14" t="s">
        <v>11</v>
      </c>
      <c r="K2" s="15" t="s">
        <v>12</v>
      </c>
      <c r="L2" s="16" t="s">
        <v>13</v>
      </c>
    </row>
    <row r="3" spans="1:13" x14ac:dyDescent="0.3">
      <c r="A3" s="110"/>
      <c r="B3" s="112"/>
      <c r="C3" s="113"/>
      <c r="D3" s="113"/>
      <c r="E3" s="114"/>
      <c r="F3" s="115"/>
      <c r="G3" s="112"/>
      <c r="H3" s="112"/>
      <c r="I3" s="116"/>
      <c r="J3" s="112"/>
      <c r="K3" s="112"/>
      <c r="L3" s="111"/>
    </row>
    <row r="4" spans="1:13" ht="18" x14ac:dyDescent="0.35">
      <c r="A4" s="57" t="s">
        <v>37</v>
      </c>
      <c r="B4" s="58"/>
      <c r="C4" s="59"/>
      <c r="D4" s="60"/>
      <c r="E4" s="61"/>
      <c r="F4" s="59"/>
      <c r="G4" s="58"/>
      <c r="H4" s="62"/>
      <c r="I4" s="63"/>
      <c r="J4" s="58"/>
      <c r="K4" s="64"/>
      <c r="L4" s="37"/>
    </row>
    <row r="5" spans="1:13" s="56" customFormat="1" x14ac:dyDescent="0.3">
      <c r="A5" s="39" t="s">
        <v>38</v>
      </c>
      <c r="B5" s="65">
        <f>SUM(B6:B10)</f>
        <v>23789.82</v>
      </c>
      <c r="C5" s="65">
        <f>SUM(C6:C10)</f>
        <v>18278.41</v>
      </c>
      <c r="D5" s="66">
        <f t="shared" ref="D5:D52" si="0">C5-B5</f>
        <v>-5511.41</v>
      </c>
      <c r="E5" s="67">
        <f>SUM(E6:E10)</f>
        <v>25463.7</v>
      </c>
      <c r="F5" s="67">
        <f t="shared" ref="F5:G5" si="1">SUM(F6:F10)</f>
        <v>16119.7</v>
      </c>
      <c r="G5" s="67">
        <f t="shared" si="1"/>
        <v>25145.49</v>
      </c>
      <c r="H5" s="68">
        <f>G5-E5</f>
        <v>-318.20999999999913</v>
      </c>
      <c r="I5" s="69">
        <f>SUM(I6:I10)</f>
        <v>31289.4</v>
      </c>
      <c r="J5" s="70">
        <f>((I5-E5)/E5)</f>
        <v>0.22878450500123707</v>
      </c>
      <c r="K5" s="71">
        <f>SUM(K6:K10)</f>
        <v>31800</v>
      </c>
      <c r="L5" s="55"/>
      <c r="M5" s="72"/>
    </row>
    <row r="6" spans="1:13" outlineLevel="1" x14ac:dyDescent="0.3">
      <c r="A6" s="73" t="s">
        <v>39</v>
      </c>
      <c r="B6" s="27">
        <v>11330.8</v>
      </c>
      <c r="C6" s="28">
        <v>11887.7</v>
      </c>
      <c r="D6" s="29">
        <f t="shared" si="0"/>
        <v>556.90000000000146</v>
      </c>
      <c r="E6" s="30">
        <v>11887.7</v>
      </c>
      <c r="F6" s="31">
        <v>9542.77</v>
      </c>
      <c r="G6" s="32">
        <v>16492.77</v>
      </c>
      <c r="H6" s="33">
        <f t="shared" ref="H6:H53" si="2">G6-E6</f>
        <v>4605.07</v>
      </c>
      <c r="I6" s="34">
        <v>21450</v>
      </c>
      <c r="J6" s="35">
        <f t="shared" ref="J6:J70" si="3">((I6-E6)/E6)</f>
        <v>0.80438604608124353</v>
      </c>
      <c r="K6" s="36">
        <v>21600</v>
      </c>
      <c r="L6" s="37" t="s">
        <v>204</v>
      </c>
      <c r="M6" s="44"/>
    </row>
    <row r="7" spans="1:13" outlineLevel="1" x14ac:dyDescent="0.3">
      <c r="A7" s="73" t="s">
        <v>40</v>
      </c>
      <c r="B7" s="27">
        <v>5439.02</v>
      </c>
      <c r="C7" s="28">
        <v>1151.25</v>
      </c>
      <c r="D7" s="29">
        <f t="shared" si="0"/>
        <v>-4287.7700000000004</v>
      </c>
      <c r="E7" s="30">
        <v>1236</v>
      </c>
      <c r="F7" s="31">
        <v>1314.1</v>
      </c>
      <c r="G7" s="32">
        <v>1800</v>
      </c>
      <c r="H7" s="33">
        <f t="shared" si="2"/>
        <v>564</v>
      </c>
      <c r="I7" s="34">
        <v>0</v>
      </c>
      <c r="J7" s="35">
        <f t="shared" si="3"/>
        <v>-1</v>
      </c>
      <c r="K7" s="36">
        <f>I7*1.03</f>
        <v>0</v>
      </c>
      <c r="L7" s="74" t="s">
        <v>41</v>
      </c>
      <c r="M7" s="44"/>
    </row>
    <row r="8" spans="1:13" outlineLevel="1" x14ac:dyDescent="0.3">
      <c r="A8" s="73" t="s">
        <v>42</v>
      </c>
      <c r="B8" s="27">
        <v>0</v>
      </c>
      <c r="C8" s="28">
        <v>0</v>
      </c>
      <c r="D8" s="29">
        <f t="shared" si="0"/>
        <v>0</v>
      </c>
      <c r="E8" s="30">
        <v>7000</v>
      </c>
      <c r="F8" s="31">
        <v>875.66</v>
      </c>
      <c r="G8" s="32">
        <v>2270</v>
      </c>
      <c r="H8" s="33">
        <f t="shared" si="2"/>
        <v>-4730</v>
      </c>
      <c r="I8" s="34">
        <v>9839.4</v>
      </c>
      <c r="J8" s="35">
        <f t="shared" si="3"/>
        <v>0.40562857142857139</v>
      </c>
      <c r="K8" s="36">
        <v>10200</v>
      </c>
      <c r="L8" s="74" t="s">
        <v>43</v>
      </c>
      <c r="M8" s="44"/>
    </row>
    <row r="9" spans="1:13" outlineLevel="1" x14ac:dyDescent="0.3">
      <c r="A9" s="42" t="s">
        <v>44</v>
      </c>
      <c r="B9" s="27">
        <v>6020</v>
      </c>
      <c r="C9" s="28">
        <v>4589.59</v>
      </c>
      <c r="D9" s="29">
        <f t="shared" si="0"/>
        <v>-1430.4099999999999</v>
      </c>
      <c r="E9" s="30">
        <v>4700</v>
      </c>
      <c r="F9" s="31">
        <v>3882.72</v>
      </c>
      <c r="G9" s="32">
        <v>3882.72</v>
      </c>
      <c r="H9" s="33">
        <f t="shared" si="2"/>
        <v>-817.2800000000002</v>
      </c>
      <c r="I9" s="34">
        <v>0</v>
      </c>
      <c r="J9" s="35">
        <f t="shared" si="3"/>
        <v>-1</v>
      </c>
      <c r="K9" s="36">
        <v>0</v>
      </c>
      <c r="L9" s="151" t="s">
        <v>45</v>
      </c>
      <c r="M9" s="44"/>
    </row>
    <row r="10" spans="1:13" outlineLevel="1" x14ac:dyDescent="0.3">
      <c r="A10" s="42" t="s">
        <v>46</v>
      </c>
      <c r="B10" s="27">
        <v>1000</v>
      </c>
      <c r="C10" s="28">
        <v>649.87</v>
      </c>
      <c r="D10" s="29">
        <v>1000</v>
      </c>
      <c r="E10" s="30">
        <v>640</v>
      </c>
      <c r="F10" s="31">
        <v>504.45</v>
      </c>
      <c r="G10" s="32">
        <v>700</v>
      </c>
      <c r="H10" s="33">
        <f t="shared" si="2"/>
        <v>60</v>
      </c>
      <c r="I10" s="34">
        <v>0</v>
      </c>
      <c r="J10" s="35">
        <f t="shared" si="3"/>
        <v>-1</v>
      </c>
      <c r="K10" s="36">
        <v>0</v>
      </c>
      <c r="L10" s="37" t="s">
        <v>47</v>
      </c>
      <c r="M10" s="44"/>
    </row>
    <row r="11" spans="1:13" s="56" customFormat="1" x14ac:dyDescent="0.3">
      <c r="A11" s="39" t="s">
        <v>48</v>
      </c>
      <c r="B11" s="75">
        <f>SUM(B12:B13)</f>
        <v>1000</v>
      </c>
      <c r="C11" s="75">
        <f>SUM(C12:C13)</f>
        <v>392.4</v>
      </c>
      <c r="D11" s="76">
        <f t="shared" si="0"/>
        <v>-607.6</v>
      </c>
      <c r="E11" s="67">
        <f>SUM(E12:E13)</f>
        <v>1000</v>
      </c>
      <c r="F11" s="67">
        <f t="shared" ref="F11:G11" si="4">SUM(F12:F13)</f>
        <v>380.2</v>
      </c>
      <c r="G11" s="67">
        <f t="shared" si="4"/>
        <v>1350</v>
      </c>
      <c r="H11" s="33">
        <f>E11-G11</f>
        <v>-350</v>
      </c>
      <c r="I11" s="53">
        <f>SUM(I12:I13)</f>
        <v>1500</v>
      </c>
      <c r="J11" s="70">
        <f t="shared" si="3"/>
        <v>0.5</v>
      </c>
      <c r="K11" s="54">
        <v>1000</v>
      </c>
      <c r="L11" s="55"/>
    </row>
    <row r="12" spans="1:13" outlineLevel="1" x14ac:dyDescent="0.3">
      <c r="A12" s="42" t="s">
        <v>49</v>
      </c>
      <c r="B12" s="27">
        <v>500</v>
      </c>
      <c r="C12" s="28">
        <v>150</v>
      </c>
      <c r="D12" s="29">
        <f t="shared" si="0"/>
        <v>-350</v>
      </c>
      <c r="E12" s="30">
        <v>500</v>
      </c>
      <c r="F12" s="31">
        <v>265</v>
      </c>
      <c r="G12" s="32">
        <v>1000</v>
      </c>
      <c r="H12" s="33">
        <f t="shared" si="2"/>
        <v>500</v>
      </c>
      <c r="I12" s="34">
        <v>1000</v>
      </c>
      <c r="J12" s="35">
        <f t="shared" si="3"/>
        <v>1</v>
      </c>
      <c r="K12" s="36">
        <v>600</v>
      </c>
      <c r="L12" s="37" t="s">
        <v>50</v>
      </c>
    </row>
    <row r="13" spans="1:13" outlineLevel="1" x14ac:dyDescent="0.3">
      <c r="A13" s="42" t="s">
        <v>51</v>
      </c>
      <c r="B13" s="27">
        <v>500</v>
      </c>
      <c r="C13" s="28">
        <v>242.4</v>
      </c>
      <c r="D13" s="29">
        <f t="shared" si="0"/>
        <v>-257.60000000000002</v>
      </c>
      <c r="E13" s="30">
        <v>500</v>
      </c>
      <c r="F13" s="31">
        <v>115.2</v>
      </c>
      <c r="G13" s="32">
        <v>350</v>
      </c>
      <c r="H13" s="33">
        <f t="shared" si="2"/>
        <v>-150</v>
      </c>
      <c r="I13" s="34">
        <v>500</v>
      </c>
      <c r="J13" s="35"/>
      <c r="K13" s="36">
        <v>500</v>
      </c>
      <c r="L13" s="37" t="s">
        <v>52</v>
      </c>
    </row>
    <row r="14" spans="1:13" s="56" customFormat="1" x14ac:dyDescent="0.3">
      <c r="A14" s="39" t="s">
        <v>53</v>
      </c>
      <c r="B14" s="75">
        <f>SUM(B15:B22)</f>
        <v>14060</v>
      </c>
      <c r="C14" s="75">
        <f>SUM(C15:C22)</f>
        <v>10260.040000000001</v>
      </c>
      <c r="D14" s="76">
        <f t="shared" si="0"/>
        <v>-3799.9599999999991</v>
      </c>
      <c r="E14" s="67">
        <f>SUM(E15:E22)</f>
        <v>11550</v>
      </c>
      <c r="F14" s="67">
        <f t="shared" ref="F14:G14" si="5">SUM(F15:F22)</f>
        <v>15204.92</v>
      </c>
      <c r="G14" s="67">
        <f t="shared" si="5"/>
        <v>18728.37</v>
      </c>
      <c r="H14" s="52">
        <f t="shared" si="2"/>
        <v>7178.369999999999</v>
      </c>
      <c r="I14" s="53">
        <f>SUM(I15:I22)</f>
        <v>28623</v>
      </c>
      <c r="J14" s="70">
        <f t="shared" si="3"/>
        <v>1.4781818181818183</v>
      </c>
      <c r="K14" s="71">
        <f>SUM(K15:K22)</f>
        <v>28623</v>
      </c>
      <c r="L14" s="55"/>
    </row>
    <row r="15" spans="1:13" outlineLevel="1" x14ac:dyDescent="0.3">
      <c r="A15" s="42" t="s">
        <v>211</v>
      </c>
      <c r="B15" s="27">
        <v>5560</v>
      </c>
      <c r="C15" s="28">
        <v>1610</v>
      </c>
      <c r="D15" s="29">
        <f t="shared" si="0"/>
        <v>-3950</v>
      </c>
      <c r="E15" s="30">
        <v>2000</v>
      </c>
      <c r="F15" s="31">
        <v>6647.77</v>
      </c>
      <c r="G15" s="32">
        <v>7000</v>
      </c>
      <c r="H15" s="33">
        <f t="shared" si="2"/>
        <v>5000</v>
      </c>
      <c r="I15" s="34">
        <v>8093</v>
      </c>
      <c r="J15" s="35"/>
      <c r="K15" s="77">
        <v>8093</v>
      </c>
      <c r="L15" s="153" t="s">
        <v>209</v>
      </c>
    </row>
    <row r="16" spans="1:13" outlineLevel="1" x14ac:dyDescent="0.3">
      <c r="A16" s="42" t="s">
        <v>54</v>
      </c>
      <c r="B16" s="27">
        <v>1200</v>
      </c>
      <c r="C16" s="28">
        <v>1320</v>
      </c>
      <c r="D16" s="29">
        <f t="shared" si="0"/>
        <v>120</v>
      </c>
      <c r="E16" s="30">
        <v>1200</v>
      </c>
      <c r="F16" s="31">
        <v>1440</v>
      </c>
      <c r="G16" s="32">
        <v>1440</v>
      </c>
      <c r="H16" s="33">
        <f t="shared" si="2"/>
        <v>240</v>
      </c>
      <c r="I16" s="34">
        <v>5840</v>
      </c>
      <c r="J16" s="35"/>
      <c r="K16" s="77">
        <v>5840</v>
      </c>
      <c r="L16" s="154" t="s">
        <v>210</v>
      </c>
    </row>
    <row r="17" spans="1:12" outlineLevel="1" x14ac:dyDescent="0.3">
      <c r="A17" s="42" t="s">
        <v>55</v>
      </c>
      <c r="B17" s="27">
        <v>500</v>
      </c>
      <c r="C17" s="28">
        <v>0</v>
      </c>
      <c r="D17" s="29">
        <f t="shared" si="0"/>
        <v>-500</v>
      </c>
      <c r="E17" s="30">
        <v>500</v>
      </c>
      <c r="F17" s="31">
        <v>630</v>
      </c>
      <c r="G17" s="32">
        <v>630</v>
      </c>
      <c r="H17" s="33">
        <f t="shared" si="2"/>
        <v>130</v>
      </c>
      <c r="I17" s="34">
        <v>532</v>
      </c>
      <c r="J17" s="35"/>
      <c r="K17" s="77">
        <v>532</v>
      </c>
      <c r="L17" s="37"/>
    </row>
    <row r="18" spans="1:12" outlineLevel="1" x14ac:dyDescent="0.3">
      <c r="A18" s="42" t="s">
        <v>56</v>
      </c>
      <c r="B18" s="27">
        <v>500</v>
      </c>
      <c r="C18" s="28">
        <v>910</v>
      </c>
      <c r="D18" s="29">
        <f t="shared" si="0"/>
        <v>410</v>
      </c>
      <c r="E18" s="30">
        <v>2000</v>
      </c>
      <c r="F18" s="31">
        <v>1325.56</v>
      </c>
      <c r="G18" s="32">
        <v>1500</v>
      </c>
      <c r="H18" s="33">
        <f t="shared" si="2"/>
        <v>-500</v>
      </c>
      <c r="I18" s="34">
        <v>720</v>
      </c>
      <c r="J18" s="35"/>
      <c r="K18" s="77">
        <v>720</v>
      </c>
      <c r="L18" s="74"/>
    </row>
    <row r="19" spans="1:12" outlineLevel="1" x14ac:dyDescent="0.3">
      <c r="A19" s="42" t="s">
        <v>33</v>
      </c>
      <c r="B19" s="27">
        <v>6000</v>
      </c>
      <c r="C19" s="28">
        <v>5490.04</v>
      </c>
      <c r="D19" s="29">
        <f t="shared" si="0"/>
        <v>-509.96000000000004</v>
      </c>
      <c r="E19" s="30">
        <v>5550</v>
      </c>
      <c r="F19" s="31">
        <v>2733.36</v>
      </c>
      <c r="G19" s="32">
        <v>3858.37</v>
      </c>
      <c r="H19" s="33">
        <f t="shared" si="2"/>
        <v>-1691.63</v>
      </c>
      <c r="I19" s="34">
        <v>8682</v>
      </c>
      <c r="J19" s="35"/>
      <c r="K19" s="77">
        <v>8682</v>
      </c>
      <c r="L19" s="74"/>
    </row>
    <row r="20" spans="1:12" outlineLevel="1" x14ac:dyDescent="0.3">
      <c r="A20" s="42" t="s">
        <v>208</v>
      </c>
      <c r="B20" s="27">
        <v>100</v>
      </c>
      <c r="C20" s="28">
        <v>0</v>
      </c>
      <c r="D20" s="29">
        <v>0</v>
      </c>
      <c r="E20" s="30">
        <v>100</v>
      </c>
      <c r="F20" s="31">
        <v>1503.23</v>
      </c>
      <c r="G20" s="32">
        <v>2000</v>
      </c>
      <c r="H20" s="33">
        <f t="shared" si="2"/>
        <v>1900</v>
      </c>
      <c r="I20" s="34">
        <v>2000</v>
      </c>
      <c r="J20" s="35"/>
      <c r="K20" s="77">
        <v>2000</v>
      </c>
      <c r="L20" s="74"/>
    </row>
    <row r="21" spans="1:12" outlineLevel="1" x14ac:dyDescent="0.3">
      <c r="A21" s="42" t="s">
        <v>206</v>
      </c>
      <c r="B21" s="27">
        <v>200</v>
      </c>
      <c r="C21" s="28">
        <v>0</v>
      </c>
      <c r="D21" s="29">
        <f t="shared" si="0"/>
        <v>-200</v>
      </c>
      <c r="E21" s="30">
        <v>200</v>
      </c>
      <c r="F21" s="31">
        <v>0</v>
      </c>
      <c r="G21" s="32">
        <v>300</v>
      </c>
      <c r="H21" s="33">
        <f t="shared" si="2"/>
        <v>100</v>
      </c>
      <c r="I21" s="34">
        <v>756</v>
      </c>
      <c r="J21" s="35"/>
      <c r="K21" s="77">
        <v>756</v>
      </c>
      <c r="L21" s="37"/>
    </row>
    <row r="22" spans="1:12" outlineLevel="1" x14ac:dyDescent="0.3">
      <c r="A22" s="42" t="s">
        <v>57</v>
      </c>
      <c r="B22" s="27">
        <v>0</v>
      </c>
      <c r="C22" s="28">
        <v>930</v>
      </c>
      <c r="D22" s="29">
        <f t="shared" si="0"/>
        <v>930</v>
      </c>
      <c r="E22" s="30">
        <v>0</v>
      </c>
      <c r="F22" s="31">
        <v>925</v>
      </c>
      <c r="G22" s="32">
        <v>2000</v>
      </c>
      <c r="H22" s="33">
        <f t="shared" si="2"/>
        <v>2000</v>
      </c>
      <c r="I22" s="34">
        <v>2000</v>
      </c>
      <c r="J22" s="35"/>
      <c r="K22" s="77">
        <v>2000</v>
      </c>
      <c r="L22" s="74"/>
    </row>
    <row r="23" spans="1:12" s="56" customFormat="1" x14ac:dyDescent="0.3">
      <c r="A23" s="39" t="s">
        <v>58</v>
      </c>
      <c r="B23" s="75">
        <f>SUM(B24:B26)</f>
        <v>640</v>
      </c>
      <c r="C23" s="75">
        <f>SUM(C24:C26)</f>
        <v>670.24</v>
      </c>
      <c r="D23" s="75">
        <f>SUM(D24:D26)</f>
        <v>30.240000000000009</v>
      </c>
      <c r="E23" s="78">
        <f>SUM(E24:E26)</f>
        <v>700</v>
      </c>
      <c r="F23" s="78">
        <f t="shared" ref="F23:G23" si="6">SUM(F24:F26)</f>
        <v>600</v>
      </c>
      <c r="G23" s="78">
        <f t="shared" si="6"/>
        <v>790</v>
      </c>
      <c r="H23" s="52">
        <f t="shared" si="2"/>
        <v>90</v>
      </c>
      <c r="I23" s="53">
        <f>SUM(I24:I26)</f>
        <v>840</v>
      </c>
      <c r="J23" s="70">
        <f t="shared" si="3"/>
        <v>0.2</v>
      </c>
      <c r="K23" s="54">
        <f>SUM(K24:K26)</f>
        <v>880</v>
      </c>
      <c r="L23" s="55"/>
    </row>
    <row r="24" spans="1:12" outlineLevel="1" x14ac:dyDescent="0.3">
      <c r="A24" s="73" t="s">
        <v>59</v>
      </c>
      <c r="B24" s="27">
        <v>600</v>
      </c>
      <c r="C24" s="28">
        <v>630.24</v>
      </c>
      <c r="D24" s="29">
        <f t="shared" si="0"/>
        <v>30.240000000000009</v>
      </c>
      <c r="E24" s="30">
        <v>660</v>
      </c>
      <c r="F24" s="31">
        <v>560</v>
      </c>
      <c r="G24" s="32">
        <v>560</v>
      </c>
      <c r="H24" s="33">
        <f t="shared" si="2"/>
        <v>-100</v>
      </c>
      <c r="I24" s="34">
        <v>600</v>
      </c>
      <c r="J24" s="35">
        <f t="shared" si="3"/>
        <v>-9.0909090909090912E-2</v>
      </c>
      <c r="K24" s="36">
        <v>640</v>
      </c>
      <c r="L24" s="37"/>
    </row>
    <row r="25" spans="1:12" outlineLevel="1" x14ac:dyDescent="0.3">
      <c r="A25" s="73" t="s">
        <v>60</v>
      </c>
      <c r="B25" s="27">
        <v>0</v>
      </c>
      <c r="C25" s="28">
        <v>0</v>
      </c>
      <c r="D25" s="29">
        <f t="shared" si="0"/>
        <v>0</v>
      </c>
      <c r="E25" s="30">
        <v>0</v>
      </c>
      <c r="F25" s="31">
        <v>0</v>
      </c>
      <c r="G25" s="32">
        <v>190</v>
      </c>
      <c r="H25" s="33">
        <f t="shared" si="2"/>
        <v>190</v>
      </c>
      <c r="I25" s="34">
        <v>200</v>
      </c>
      <c r="J25" s="35"/>
      <c r="K25" s="36">
        <v>200</v>
      </c>
      <c r="L25" s="37" t="s">
        <v>61</v>
      </c>
    </row>
    <row r="26" spans="1:12" outlineLevel="1" x14ac:dyDescent="0.3">
      <c r="A26" s="73" t="s">
        <v>62</v>
      </c>
      <c r="B26" s="27">
        <v>40</v>
      </c>
      <c r="C26" s="28">
        <v>40</v>
      </c>
      <c r="D26" s="29">
        <f t="shared" si="0"/>
        <v>0</v>
      </c>
      <c r="E26" s="30">
        <v>40</v>
      </c>
      <c r="F26" s="31">
        <v>40</v>
      </c>
      <c r="G26" s="32">
        <v>40</v>
      </c>
      <c r="H26" s="33">
        <f t="shared" si="2"/>
        <v>0</v>
      </c>
      <c r="I26" s="34">
        <v>40</v>
      </c>
      <c r="J26" s="35">
        <f t="shared" si="3"/>
        <v>0</v>
      </c>
      <c r="K26" s="36">
        <v>40</v>
      </c>
      <c r="L26" s="37"/>
    </row>
    <row r="27" spans="1:12" s="56" customFormat="1" x14ac:dyDescent="0.3">
      <c r="A27" s="39" t="s">
        <v>63</v>
      </c>
      <c r="B27" s="75">
        <f>SUM(B28:B40)</f>
        <v>2352</v>
      </c>
      <c r="C27" s="75">
        <f>SUM(C28:C40)</f>
        <v>3699.8500000000004</v>
      </c>
      <c r="D27" s="76">
        <f t="shared" si="0"/>
        <v>1347.8500000000004</v>
      </c>
      <c r="E27" s="78">
        <f>SUM(E28:E40)</f>
        <v>3612</v>
      </c>
      <c r="F27" s="78">
        <f t="shared" ref="F27:G27" si="7">SUM(F28:F40)</f>
        <v>5276.3300000000008</v>
      </c>
      <c r="G27" s="78">
        <f t="shared" si="7"/>
        <v>6649.3</v>
      </c>
      <c r="H27" s="52">
        <f t="shared" si="2"/>
        <v>3037.3</v>
      </c>
      <c r="I27" s="53">
        <f>SUM(I28:I40)</f>
        <v>5127.12</v>
      </c>
      <c r="J27" s="35">
        <f t="shared" si="3"/>
        <v>0.41946843853820592</v>
      </c>
      <c r="K27" s="54">
        <f>SUM(K28:K40)</f>
        <v>5265</v>
      </c>
      <c r="L27" s="55"/>
    </row>
    <row r="28" spans="1:12" outlineLevel="1" x14ac:dyDescent="0.3">
      <c r="A28" s="73" t="s">
        <v>64</v>
      </c>
      <c r="B28" s="27">
        <v>200</v>
      </c>
      <c r="C28" s="28">
        <v>264</v>
      </c>
      <c r="D28" s="29">
        <f t="shared" si="0"/>
        <v>64</v>
      </c>
      <c r="E28" s="30">
        <v>310</v>
      </c>
      <c r="F28" s="31">
        <v>278.60000000000002</v>
      </c>
      <c r="G28" s="32">
        <v>372.35</v>
      </c>
      <c r="H28" s="33">
        <f t="shared" si="2"/>
        <v>62.350000000000023</v>
      </c>
      <c r="I28" s="34">
        <v>400</v>
      </c>
      <c r="J28" s="35"/>
      <c r="K28" s="36">
        <v>430</v>
      </c>
      <c r="L28" s="37"/>
    </row>
    <row r="29" spans="1:12" outlineLevel="1" x14ac:dyDescent="0.3">
      <c r="A29" s="73" t="s">
        <v>65</v>
      </c>
      <c r="B29" s="27">
        <v>500</v>
      </c>
      <c r="C29" s="28">
        <v>500</v>
      </c>
      <c r="D29" s="29">
        <f t="shared" si="0"/>
        <v>0</v>
      </c>
      <c r="E29" s="30">
        <v>500</v>
      </c>
      <c r="F29" s="31">
        <v>645.97</v>
      </c>
      <c r="G29" s="32">
        <v>645.97</v>
      </c>
      <c r="H29" s="33">
        <f t="shared" si="2"/>
        <v>145.97000000000003</v>
      </c>
      <c r="I29" s="34">
        <v>700</v>
      </c>
      <c r="J29" s="35">
        <f t="shared" si="3"/>
        <v>0.4</v>
      </c>
      <c r="K29" s="36">
        <v>750</v>
      </c>
      <c r="L29" s="79" t="s">
        <v>66</v>
      </c>
    </row>
    <row r="30" spans="1:12" outlineLevel="1" x14ac:dyDescent="0.3">
      <c r="A30" s="73" t="s">
        <v>67</v>
      </c>
      <c r="B30" s="27">
        <v>600</v>
      </c>
      <c r="C30" s="28">
        <v>1100</v>
      </c>
      <c r="D30" s="29">
        <f t="shared" si="0"/>
        <v>500</v>
      </c>
      <c r="E30" s="30">
        <v>600</v>
      </c>
      <c r="F30" s="31">
        <v>575</v>
      </c>
      <c r="G30" s="32">
        <v>575</v>
      </c>
      <c r="H30" s="33">
        <f t="shared" si="2"/>
        <v>-25</v>
      </c>
      <c r="I30" s="34">
        <v>600</v>
      </c>
      <c r="J30" s="35">
        <f t="shared" si="3"/>
        <v>0</v>
      </c>
      <c r="K30" s="36">
        <v>600</v>
      </c>
      <c r="L30" s="37" t="s">
        <v>68</v>
      </c>
    </row>
    <row r="31" spans="1:12" outlineLevel="1" x14ac:dyDescent="0.3">
      <c r="A31" s="73" t="s">
        <v>69</v>
      </c>
      <c r="B31" s="27">
        <v>500</v>
      </c>
      <c r="C31" s="28">
        <v>144.26</v>
      </c>
      <c r="D31" s="29">
        <f t="shared" si="0"/>
        <v>-355.74</v>
      </c>
      <c r="E31" s="30">
        <v>70</v>
      </c>
      <c r="F31" s="31">
        <v>378.38</v>
      </c>
      <c r="G31" s="32">
        <v>400</v>
      </c>
      <c r="H31" s="33">
        <f t="shared" si="2"/>
        <v>330</v>
      </c>
      <c r="I31" s="34">
        <v>250</v>
      </c>
      <c r="J31" s="35">
        <f t="shared" si="3"/>
        <v>2.5714285714285716</v>
      </c>
      <c r="K31" s="36">
        <v>250</v>
      </c>
      <c r="L31" s="37"/>
    </row>
    <row r="32" spans="1:12" outlineLevel="1" x14ac:dyDescent="0.3">
      <c r="A32" s="73" t="s">
        <v>70</v>
      </c>
      <c r="B32" s="27">
        <v>160</v>
      </c>
      <c r="C32" s="28">
        <v>217.7</v>
      </c>
      <c r="D32" s="29">
        <f t="shared" si="0"/>
        <v>57.699999999999989</v>
      </c>
      <c r="E32" s="30">
        <v>160</v>
      </c>
      <c r="F32" s="31">
        <v>93.96</v>
      </c>
      <c r="G32" s="32">
        <v>121</v>
      </c>
      <c r="H32" s="33">
        <f t="shared" si="2"/>
        <v>-39</v>
      </c>
      <c r="I32" s="34">
        <v>130</v>
      </c>
      <c r="J32" s="35"/>
      <c r="K32" s="36">
        <v>140</v>
      </c>
      <c r="L32" s="37" t="s">
        <v>71</v>
      </c>
    </row>
    <row r="33" spans="1:12" outlineLevel="1" x14ac:dyDescent="0.3">
      <c r="A33" s="73" t="s">
        <v>72</v>
      </c>
      <c r="B33" s="27">
        <v>120</v>
      </c>
      <c r="C33" s="28">
        <v>0.01</v>
      </c>
      <c r="D33" s="29">
        <f t="shared" si="0"/>
        <v>-119.99</v>
      </c>
      <c r="E33" s="30">
        <v>720</v>
      </c>
      <c r="F33" s="31">
        <v>480.82</v>
      </c>
      <c r="G33" s="32">
        <v>582.12</v>
      </c>
      <c r="H33" s="33">
        <f t="shared" si="2"/>
        <v>-137.88</v>
      </c>
      <c r="I33" s="34">
        <v>582.12</v>
      </c>
      <c r="J33" s="35" t="s">
        <v>73</v>
      </c>
      <c r="K33" s="36">
        <v>600</v>
      </c>
      <c r="L33" s="37" t="s">
        <v>74</v>
      </c>
    </row>
    <row r="34" spans="1:12" outlineLevel="1" x14ac:dyDescent="0.3">
      <c r="A34" s="73" t="s">
        <v>75</v>
      </c>
      <c r="B34" s="27">
        <v>72</v>
      </c>
      <c r="C34" s="28">
        <v>72</v>
      </c>
      <c r="D34" s="29">
        <f t="shared" si="0"/>
        <v>0</v>
      </c>
      <c r="E34" s="30">
        <v>72</v>
      </c>
      <c r="F34" s="31">
        <v>88.95</v>
      </c>
      <c r="G34" s="32">
        <v>121</v>
      </c>
      <c r="H34" s="33">
        <f t="shared" si="2"/>
        <v>49</v>
      </c>
      <c r="I34" s="34">
        <v>130</v>
      </c>
      <c r="J34" s="35"/>
      <c r="K34" s="36">
        <v>130</v>
      </c>
      <c r="L34" s="37" t="s">
        <v>76</v>
      </c>
    </row>
    <row r="35" spans="1:12" outlineLevel="1" x14ac:dyDescent="0.3">
      <c r="A35" s="73" t="s">
        <v>77</v>
      </c>
      <c r="B35" s="27">
        <v>100</v>
      </c>
      <c r="C35" s="28">
        <v>648</v>
      </c>
      <c r="D35" s="29">
        <f t="shared" si="0"/>
        <v>548</v>
      </c>
      <c r="E35" s="30">
        <v>660</v>
      </c>
      <c r="F35" s="31">
        <v>777.6</v>
      </c>
      <c r="G35" s="32">
        <v>777.6</v>
      </c>
      <c r="H35" s="33">
        <f t="shared" si="2"/>
        <v>117.60000000000002</v>
      </c>
      <c r="I35" s="34">
        <v>800</v>
      </c>
      <c r="J35" s="35"/>
      <c r="K35" s="36">
        <v>820</v>
      </c>
      <c r="L35" s="37" t="s">
        <v>78</v>
      </c>
    </row>
    <row r="36" spans="1:12" outlineLevel="1" x14ac:dyDescent="0.3">
      <c r="A36" s="73" t="s">
        <v>79</v>
      </c>
      <c r="B36" s="27">
        <v>0</v>
      </c>
      <c r="C36" s="28">
        <v>199</v>
      </c>
      <c r="D36" s="29">
        <f t="shared" si="0"/>
        <v>199</v>
      </c>
      <c r="E36" s="30">
        <v>200</v>
      </c>
      <c r="F36" s="31">
        <v>0</v>
      </c>
      <c r="G36" s="32">
        <v>250</v>
      </c>
      <c r="H36" s="33">
        <f t="shared" si="2"/>
        <v>50</v>
      </c>
      <c r="I36" s="34">
        <v>260</v>
      </c>
      <c r="J36" s="35"/>
      <c r="K36" s="36">
        <v>270</v>
      </c>
      <c r="L36" s="37"/>
    </row>
    <row r="37" spans="1:12" outlineLevel="1" x14ac:dyDescent="0.3">
      <c r="A37" s="73" t="s">
        <v>80</v>
      </c>
      <c r="B37" s="27">
        <v>0</v>
      </c>
      <c r="C37" s="28">
        <v>143.88</v>
      </c>
      <c r="D37" s="29">
        <f t="shared" si="0"/>
        <v>143.88</v>
      </c>
      <c r="E37" s="30">
        <v>200</v>
      </c>
      <c r="F37" s="31">
        <v>628.59</v>
      </c>
      <c r="G37" s="32">
        <v>1400</v>
      </c>
      <c r="H37" s="33">
        <f t="shared" si="2"/>
        <v>1200</v>
      </c>
      <c r="I37" s="34">
        <v>200</v>
      </c>
      <c r="J37" s="35"/>
      <c r="K37" s="36">
        <v>200</v>
      </c>
      <c r="L37" s="37" t="s">
        <v>81</v>
      </c>
    </row>
    <row r="38" spans="1:12" outlineLevel="1" x14ac:dyDescent="0.3">
      <c r="A38" s="73" t="s">
        <v>82</v>
      </c>
      <c r="B38" s="27">
        <v>0</v>
      </c>
      <c r="C38" s="28">
        <v>225</v>
      </c>
      <c r="D38" s="29">
        <f t="shared" si="0"/>
        <v>225</v>
      </c>
      <c r="E38" s="30">
        <v>120</v>
      </c>
      <c r="F38" s="31">
        <v>0</v>
      </c>
      <c r="G38" s="32">
        <v>0</v>
      </c>
      <c r="H38" s="33">
        <f t="shared" si="2"/>
        <v>-120</v>
      </c>
      <c r="I38" s="34">
        <v>75</v>
      </c>
      <c r="J38" s="35"/>
      <c r="K38" s="36">
        <v>75</v>
      </c>
      <c r="L38" s="37"/>
    </row>
    <row r="39" spans="1:12" outlineLevel="1" x14ac:dyDescent="0.3">
      <c r="A39" s="73" t="s">
        <v>83</v>
      </c>
      <c r="B39" s="27">
        <v>0</v>
      </c>
      <c r="C39" s="28">
        <v>165</v>
      </c>
      <c r="D39" s="29">
        <f t="shared" si="0"/>
        <v>165</v>
      </c>
      <c r="E39" s="30">
        <v>0</v>
      </c>
      <c r="F39" s="31">
        <v>224.2</v>
      </c>
      <c r="G39" s="32">
        <v>300</v>
      </c>
      <c r="H39" s="33">
        <f t="shared" si="2"/>
        <v>300</v>
      </c>
      <c r="I39" s="34">
        <v>1000</v>
      </c>
      <c r="J39" s="35"/>
      <c r="K39" s="36">
        <v>1000</v>
      </c>
      <c r="L39" s="37"/>
    </row>
    <row r="40" spans="1:12" outlineLevel="1" x14ac:dyDescent="0.3">
      <c r="A40" s="73" t="s">
        <v>84</v>
      </c>
      <c r="B40" s="27">
        <v>100</v>
      </c>
      <c r="C40" s="28">
        <v>21</v>
      </c>
      <c r="D40" s="29">
        <f t="shared" si="0"/>
        <v>-79</v>
      </c>
      <c r="E40" s="30">
        <v>0</v>
      </c>
      <c r="F40" s="31">
        <v>1104.26</v>
      </c>
      <c r="G40" s="32">
        <v>1104.26</v>
      </c>
      <c r="H40" s="33">
        <f t="shared" si="2"/>
        <v>1104.26</v>
      </c>
      <c r="I40" s="34">
        <v>0</v>
      </c>
      <c r="J40" s="35" t="e">
        <f t="shared" si="3"/>
        <v>#DIV/0!</v>
      </c>
      <c r="K40" s="36">
        <v>0</v>
      </c>
      <c r="L40" s="37"/>
    </row>
    <row r="41" spans="1:12" s="56" customFormat="1" x14ac:dyDescent="0.3">
      <c r="A41" s="39" t="s">
        <v>85</v>
      </c>
      <c r="B41" s="75">
        <f>SUM(B42:B48)</f>
        <v>1440</v>
      </c>
      <c r="C41" s="80">
        <f>SUM(C42:C48)</f>
        <v>170.9</v>
      </c>
      <c r="D41" s="76">
        <f t="shared" si="0"/>
        <v>-1269.0999999999999</v>
      </c>
      <c r="E41" s="78">
        <f>SUM(E42:E48)</f>
        <v>1470</v>
      </c>
      <c r="F41" s="78">
        <f t="shared" ref="F41:G41" si="8">SUM(F42:F48)</f>
        <v>591.15</v>
      </c>
      <c r="G41" s="78">
        <f t="shared" si="8"/>
        <v>1131.1500000000001</v>
      </c>
      <c r="H41" s="52">
        <f t="shared" si="2"/>
        <v>-338.84999999999991</v>
      </c>
      <c r="I41" s="53">
        <f>SUM(I42:I48)</f>
        <v>2370</v>
      </c>
      <c r="J41" s="35">
        <f t="shared" si="3"/>
        <v>0.61224489795918369</v>
      </c>
      <c r="K41" s="54">
        <f>SUM(K42:K48)</f>
        <v>6930</v>
      </c>
      <c r="L41" s="55"/>
    </row>
    <row r="42" spans="1:12" outlineLevel="1" x14ac:dyDescent="0.3">
      <c r="A42" s="73" t="s">
        <v>86</v>
      </c>
      <c r="B42" s="27">
        <v>430</v>
      </c>
      <c r="C42" s="28">
        <v>170.9</v>
      </c>
      <c r="D42" s="29">
        <f t="shared" si="0"/>
        <v>-259.10000000000002</v>
      </c>
      <c r="E42" s="30">
        <v>250</v>
      </c>
      <c r="F42" s="31">
        <v>130</v>
      </c>
      <c r="G42" s="32">
        <v>170</v>
      </c>
      <c r="H42" s="33">
        <f t="shared" si="2"/>
        <v>-80</v>
      </c>
      <c r="I42" s="34">
        <v>200</v>
      </c>
      <c r="J42" s="35">
        <f t="shared" si="3"/>
        <v>-0.2</v>
      </c>
      <c r="K42" s="36">
        <v>230</v>
      </c>
      <c r="L42" s="10" t="s">
        <v>87</v>
      </c>
    </row>
    <row r="43" spans="1:12" outlineLevel="1" x14ac:dyDescent="0.3">
      <c r="A43" s="73" t="s">
        <v>88</v>
      </c>
      <c r="B43" s="27">
        <v>500</v>
      </c>
      <c r="C43" s="28">
        <v>0</v>
      </c>
      <c r="D43" s="29">
        <f t="shared" si="0"/>
        <v>-500</v>
      </c>
      <c r="E43" s="30">
        <v>0</v>
      </c>
      <c r="F43" s="31">
        <v>0</v>
      </c>
      <c r="G43" s="32">
        <v>500</v>
      </c>
      <c r="H43" s="33">
        <f t="shared" si="2"/>
        <v>500</v>
      </c>
      <c r="I43" s="34">
        <v>1000</v>
      </c>
      <c r="J43" s="35" t="e">
        <f t="shared" si="3"/>
        <v>#DIV/0!</v>
      </c>
      <c r="K43" s="36">
        <v>1000</v>
      </c>
      <c r="L43" s="37" t="s">
        <v>89</v>
      </c>
    </row>
    <row r="44" spans="1:12" outlineLevel="1" x14ac:dyDescent="0.3">
      <c r="A44" s="73" t="s">
        <v>90</v>
      </c>
      <c r="B44" s="27">
        <v>510</v>
      </c>
      <c r="C44" s="28">
        <v>0</v>
      </c>
      <c r="D44" s="29">
        <f t="shared" si="0"/>
        <v>-510</v>
      </c>
      <c r="E44" s="30">
        <v>470</v>
      </c>
      <c r="F44" s="31">
        <v>424.15</v>
      </c>
      <c r="G44" s="32">
        <v>424.15</v>
      </c>
      <c r="H44" s="33">
        <f t="shared" si="2"/>
        <v>-45.850000000000023</v>
      </c>
      <c r="I44" s="34">
        <v>450</v>
      </c>
      <c r="J44" s="35">
        <f t="shared" si="3"/>
        <v>-4.2553191489361701E-2</v>
      </c>
      <c r="K44" s="36">
        <v>470</v>
      </c>
      <c r="L44" s="37" t="s">
        <v>91</v>
      </c>
    </row>
    <row r="45" spans="1:12" outlineLevel="1" x14ac:dyDescent="0.3">
      <c r="A45" s="73" t="s">
        <v>92</v>
      </c>
      <c r="B45" s="27">
        <v>0</v>
      </c>
      <c r="C45" s="28">
        <v>0</v>
      </c>
      <c r="D45" s="29">
        <f t="shared" si="0"/>
        <v>0</v>
      </c>
      <c r="E45" s="30">
        <v>250</v>
      </c>
      <c r="F45" s="31">
        <v>37</v>
      </c>
      <c r="G45" s="32">
        <v>37</v>
      </c>
      <c r="H45" s="33">
        <f t="shared" si="2"/>
        <v>-213</v>
      </c>
      <c r="I45" s="34">
        <v>220</v>
      </c>
      <c r="J45" s="35">
        <f t="shared" si="3"/>
        <v>-0.12</v>
      </c>
      <c r="K45" s="36">
        <v>230</v>
      </c>
      <c r="L45" s="37" t="s">
        <v>93</v>
      </c>
    </row>
    <row r="46" spans="1:12" outlineLevel="1" x14ac:dyDescent="0.3">
      <c r="A46" s="73" t="s">
        <v>94</v>
      </c>
      <c r="B46" s="27">
        <v>0</v>
      </c>
      <c r="C46" s="28">
        <v>0</v>
      </c>
      <c r="D46" s="29">
        <f t="shared" si="0"/>
        <v>0</v>
      </c>
      <c r="E46" s="30">
        <v>500</v>
      </c>
      <c r="F46" s="31">
        <v>0</v>
      </c>
      <c r="G46" s="32">
        <v>0</v>
      </c>
      <c r="H46" s="33">
        <f t="shared" si="2"/>
        <v>-500</v>
      </c>
      <c r="I46" s="34">
        <v>0</v>
      </c>
      <c r="J46" s="35">
        <f t="shared" si="3"/>
        <v>-1</v>
      </c>
      <c r="K46" s="36">
        <v>0</v>
      </c>
      <c r="L46" s="74" t="s">
        <v>95</v>
      </c>
    </row>
    <row r="47" spans="1:12" outlineLevel="1" x14ac:dyDescent="0.3">
      <c r="A47" s="73" t="s">
        <v>96</v>
      </c>
      <c r="B47" s="27">
        <v>0</v>
      </c>
      <c r="C47" s="28">
        <v>0</v>
      </c>
      <c r="D47" s="29">
        <f t="shared" si="0"/>
        <v>0</v>
      </c>
      <c r="E47" s="30">
        <v>0</v>
      </c>
      <c r="F47" s="31">
        <v>0</v>
      </c>
      <c r="G47" s="32">
        <v>0</v>
      </c>
      <c r="H47" s="33">
        <f t="shared" si="2"/>
        <v>0</v>
      </c>
      <c r="I47" s="34">
        <v>0</v>
      </c>
      <c r="J47" s="35" t="e">
        <f t="shared" si="3"/>
        <v>#DIV/0!</v>
      </c>
      <c r="K47" s="36">
        <v>5000</v>
      </c>
      <c r="L47" s="81" t="s">
        <v>97</v>
      </c>
    </row>
    <row r="48" spans="1:12" outlineLevel="1" x14ac:dyDescent="0.3">
      <c r="A48" s="73" t="s">
        <v>98</v>
      </c>
      <c r="B48" s="27">
        <v>0</v>
      </c>
      <c r="C48" s="28">
        <v>0</v>
      </c>
      <c r="D48" s="29">
        <f t="shared" si="0"/>
        <v>0</v>
      </c>
      <c r="E48" s="30">
        <v>0</v>
      </c>
      <c r="F48" s="31">
        <v>0</v>
      </c>
      <c r="G48" s="32">
        <v>0</v>
      </c>
      <c r="H48" s="33">
        <f t="shared" si="2"/>
        <v>0</v>
      </c>
      <c r="I48" s="34">
        <v>500</v>
      </c>
      <c r="J48" s="35" t="e">
        <f t="shared" si="3"/>
        <v>#DIV/0!</v>
      </c>
      <c r="K48" s="36">
        <v>0</v>
      </c>
      <c r="L48" s="37" t="s">
        <v>99</v>
      </c>
    </row>
    <row r="49" spans="1:13" s="56" customFormat="1" x14ac:dyDescent="0.3">
      <c r="A49" s="39" t="s">
        <v>100</v>
      </c>
      <c r="B49" s="75">
        <f>SUM(B50:B52)</f>
        <v>1620</v>
      </c>
      <c r="C49" s="75">
        <f>SUM(C50:C52)</f>
        <v>2939.8</v>
      </c>
      <c r="D49" s="76">
        <f t="shared" si="0"/>
        <v>1319.8000000000002</v>
      </c>
      <c r="E49" s="78">
        <f>SUM(E50:E52)</f>
        <v>1990</v>
      </c>
      <c r="F49" s="78">
        <f t="shared" ref="F49:G49" si="9">SUM(F50:F52)</f>
        <v>1434</v>
      </c>
      <c r="G49" s="78">
        <f t="shared" si="9"/>
        <v>2094</v>
      </c>
      <c r="H49" s="52">
        <f t="shared" si="2"/>
        <v>104</v>
      </c>
      <c r="I49" s="53">
        <f>SUM(I50:I52)</f>
        <v>3100</v>
      </c>
      <c r="J49" s="35">
        <f t="shared" si="3"/>
        <v>0.55778894472361806</v>
      </c>
      <c r="K49" s="54">
        <f>SUM(K50:K52)</f>
        <v>3200</v>
      </c>
      <c r="L49" s="55"/>
    </row>
    <row r="50" spans="1:13" outlineLevel="1" x14ac:dyDescent="0.3">
      <c r="A50" s="73" t="s">
        <v>101</v>
      </c>
      <c r="B50" s="27">
        <v>1240</v>
      </c>
      <c r="C50" s="28">
        <v>1318</v>
      </c>
      <c r="D50" s="29">
        <f t="shared" si="0"/>
        <v>78</v>
      </c>
      <c r="E50" s="30">
        <v>1490</v>
      </c>
      <c r="F50" s="31">
        <v>854</v>
      </c>
      <c r="G50" s="32">
        <v>1094</v>
      </c>
      <c r="H50" s="33">
        <f t="shared" si="2"/>
        <v>-396</v>
      </c>
      <c r="I50" s="34">
        <v>1100</v>
      </c>
      <c r="J50" s="35">
        <f t="shared" si="3"/>
        <v>-0.26174496644295303</v>
      </c>
      <c r="K50" s="36">
        <v>1200</v>
      </c>
      <c r="L50" s="37" t="s">
        <v>102</v>
      </c>
    </row>
    <row r="51" spans="1:13" outlineLevel="1" x14ac:dyDescent="0.3">
      <c r="A51" s="73" t="s">
        <v>103</v>
      </c>
      <c r="B51" s="27">
        <v>380</v>
      </c>
      <c r="C51" s="28">
        <v>1621.8</v>
      </c>
      <c r="D51" s="29">
        <f t="shared" si="0"/>
        <v>1241.8</v>
      </c>
      <c r="E51" s="30">
        <v>500</v>
      </c>
      <c r="F51" s="31">
        <v>580</v>
      </c>
      <c r="G51" s="32">
        <v>1000</v>
      </c>
      <c r="H51" s="33">
        <f t="shared" si="2"/>
        <v>500</v>
      </c>
      <c r="I51" s="34">
        <v>1000</v>
      </c>
      <c r="J51" s="35">
        <f t="shared" si="3"/>
        <v>1</v>
      </c>
      <c r="K51" s="36">
        <v>1000</v>
      </c>
      <c r="L51" s="37"/>
    </row>
    <row r="52" spans="1:13" outlineLevel="1" x14ac:dyDescent="0.3">
      <c r="A52" s="73" t="s">
        <v>213</v>
      </c>
      <c r="B52" s="27">
        <v>0</v>
      </c>
      <c r="C52" s="28">
        <v>0</v>
      </c>
      <c r="D52" s="29">
        <f t="shared" si="0"/>
        <v>0</v>
      </c>
      <c r="E52" s="30">
        <v>0</v>
      </c>
      <c r="F52" s="31">
        <v>0</v>
      </c>
      <c r="G52" s="32">
        <v>0</v>
      </c>
      <c r="H52" s="33">
        <f t="shared" si="2"/>
        <v>0</v>
      </c>
      <c r="I52" s="34">
        <v>1000</v>
      </c>
      <c r="J52" s="35" t="e">
        <f t="shared" si="3"/>
        <v>#DIV/0!</v>
      </c>
      <c r="K52" s="36">
        <v>1000</v>
      </c>
      <c r="L52" s="37" t="s">
        <v>212</v>
      </c>
    </row>
    <row r="53" spans="1:13" s="56" customFormat="1" x14ac:dyDescent="0.3">
      <c r="A53" s="39" t="s">
        <v>104</v>
      </c>
      <c r="B53" s="75">
        <f>SUM(B54:B69)</f>
        <v>9690</v>
      </c>
      <c r="C53" s="75">
        <f>SUM(C54:C69)</f>
        <v>19864.599999999999</v>
      </c>
      <c r="D53" s="76">
        <f t="shared" ref="D53:D103" si="10">C53-B53</f>
        <v>10174.599999999999</v>
      </c>
      <c r="E53" s="78">
        <f>SUM(E54:E69)</f>
        <v>29059</v>
      </c>
      <c r="F53" s="78">
        <f t="shared" ref="F53:G53" si="11">SUM(F54:F69)</f>
        <v>31247.739999999998</v>
      </c>
      <c r="G53" s="78">
        <f t="shared" si="11"/>
        <v>41739.040000000001</v>
      </c>
      <c r="H53" s="52">
        <f t="shared" si="2"/>
        <v>12680.04</v>
      </c>
      <c r="I53" s="53">
        <f>SUM(I54:I69)</f>
        <v>44929</v>
      </c>
      <c r="J53" s="35">
        <f t="shared" si="3"/>
        <v>0.5461302866581782</v>
      </c>
      <c r="K53" s="54">
        <v>8785</v>
      </c>
      <c r="L53" s="55"/>
    </row>
    <row r="54" spans="1:13" outlineLevel="1" x14ac:dyDescent="0.3">
      <c r="A54" s="73" t="s">
        <v>86</v>
      </c>
      <c r="B54" s="27">
        <v>3300</v>
      </c>
      <c r="C54" s="28">
        <v>3165.82</v>
      </c>
      <c r="D54" s="29">
        <f t="shared" si="10"/>
        <v>-134.17999999999984</v>
      </c>
      <c r="E54" s="30">
        <v>8000</v>
      </c>
      <c r="F54" s="31">
        <v>0</v>
      </c>
      <c r="G54" s="32">
        <v>4000</v>
      </c>
      <c r="H54" s="33">
        <f t="shared" ref="H54:H103" si="12">G54-E54</f>
        <v>-4000</v>
      </c>
      <c r="I54" s="34">
        <v>5000</v>
      </c>
      <c r="J54" s="35">
        <f t="shared" si="3"/>
        <v>-0.375</v>
      </c>
      <c r="K54" s="36">
        <v>6000</v>
      </c>
      <c r="L54" s="37" t="s">
        <v>214</v>
      </c>
      <c r="M54" s="44"/>
    </row>
    <row r="55" spans="1:13" outlineLevel="1" x14ac:dyDescent="0.3">
      <c r="A55" s="73" t="s">
        <v>105</v>
      </c>
      <c r="B55" s="27">
        <v>200</v>
      </c>
      <c r="C55" s="28">
        <v>118.38</v>
      </c>
      <c r="D55" s="29">
        <v>158.56</v>
      </c>
      <c r="E55" s="30">
        <v>300</v>
      </c>
      <c r="F55" s="31">
        <v>59.34</v>
      </c>
      <c r="G55" s="32">
        <v>200</v>
      </c>
      <c r="H55" s="33">
        <f t="shared" si="12"/>
        <v>-100</v>
      </c>
      <c r="I55" s="34">
        <v>200</v>
      </c>
      <c r="J55" s="35"/>
      <c r="K55" s="36">
        <v>200</v>
      </c>
      <c r="L55" s="37" t="s">
        <v>106</v>
      </c>
      <c r="M55" s="44"/>
    </row>
    <row r="56" spans="1:13" outlineLevel="1" x14ac:dyDescent="0.3">
      <c r="A56" s="73" t="s">
        <v>107</v>
      </c>
      <c r="B56" s="27">
        <v>500</v>
      </c>
      <c r="C56" s="28">
        <v>8810</v>
      </c>
      <c r="D56" s="29">
        <f t="shared" si="10"/>
        <v>8310</v>
      </c>
      <c r="E56" s="30">
        <v>9000</v>
      </c>
      <c r="F56" s="31">
        <v>3350</v>
      </c>
      <c r="G56" s="32">
        <v>4000</v>
      </c>
      <c r="H56" s="33">
        <f t="shared" si="12"/>
        <v>-5000</v>
      </c>
      <c r="I56" s="34">
        <v>5000</v>
      </c>
      <c r="J56" s="35"/>
      <c r="K56" s="36">
        <v>5000</v>
      </c>
      <c r="L56" s="37" t="s">
        <v>108</v>
      </c>
      <c r="M56" s="44"/>
    </row>
    <row r="57" spans="1:13" outlineLevel="1" x14ac:dyDescent="0.3">
      <c r="A57" s="73" t="s">
        <v>216</v>
      </c>
      <c r="B57" s="27">
        <v>500</v>
      </c>
      <c r="C57" s="28">
        <v>2436.96</v>
      </c>
      <c r="D57" s="29">
        <f t="shared" si="10"/>
        <v>1936.96</v>
      </c>
      <c r="E57" s="30">
        <v>6000</v>
      </c>
      <c r="F57" s="31">
        <v>922.65</v>
      </c>
      <c r="G57" s="32">
        <v>1500</v>
      </c>
      <c r="H57" s="33">
        <f t="shared" si="12"/>
        <v>-4500</v>
      </c>
      <c r="I57" s="34">
        <v>0</v>
      </c>
      <c r="J57" s="35"/>
      <c r="K57" s="36">
        <v>2500</v>
      </c>
      <c r="L57" s="37" t="s">
        <v>109</v>
      </c>
      <c r="M57" s="44"/>
    </row>
    <row r="58" spans="1:13" outlineLevel="1" x14ac:dyDescent="0.3">
      <c r="A58" s="73" t="s">
        <v>92</v>
      </c>
      <c r="B58" s="27">
        <v>380</v>
      </c>
      <c r="C58" s="28">
        <v>159.68</v>
      </c>
      <c r="D58" s="29">
        <f t="shared" si="10"/>
        <v>-220.32</v>
      </c>
      <c r="E58" s="30">
        <v>200</v>
      </c>
      <c r="F58" s="31">
        <v>257.5</v>
      </c>
      <c r="G58" s="32">
        <v>257.5</v>
      </c>
      <c r="H58" s="33">
        <f t="shared" si="12"/>
        <v>57.5</v>
      </c>
      <c r="I58" s="34">
        <v>280</v>
      </c>
      <c r="J58" s="35"/>
      <c r="K58" s="36">
        <v>280</v>
      </c>
      <c r="L58" s="37" t="s">
        <v>102</v>
      </c>
      <c r="M58" s="44"/>
    </row>
    <row r="59" spans="1:13" outlineLevel="1" x14ac:dyDescent="0.3">
      <c r="A59" s="73" t="s">
        <v>110</v>
      </c>
      <c r="B59" s="27">
        <v>3050</v>
      </c>
      <c r="C59" s="28">
        <v>4880.8</v>
      </c>
      <c r="D59" s="29">
        <f t="shared" si="10"/>
        <v>1830.8000000000002</v>
      </c>
      <c r="E59" s="30">
        <v>5000</v>
      </c>
      <c r="F59" s="31">
        <v>4250</v>
      </c>
      <c r="G59" s="32">
        <v>5450</v>
      </c>
      <c r="H59" s="33">
        <f t="shared" si="12"/>
        <v>450</v>
      </c>
      <c r="I59" s="34">
        <v>5600</v>
      </c>
      <c r="J59" s="35">
        <f t="shared" si="3"/>
        <v>0.12</v>
      </c>
      <c r="K59" s="36">
        <v>6000</v>
      </c>
      <c r="L59" s="37" t="s">
        <v>111</v>
      </c>
      <c r="M59" s="44"/>
    </row>
    <row r="60" spans="1:13" outlineLevel="1" x14ac:dyDescent="0.3">
      <c r="A60" s="73" t="s">
        <v>112</v>
      </c>
      <c r="B60" s="27">
        <v>700</v>
      </c>
      <c r="C60" s="28">
        <v>0</v>
      </c>
      <c r="D60" s="29">
        <f t="shared" si="10"/>
        <v>-700</v>
      </c>
      <c r="E60" s="30">
        <v>0</v>
      </c>
      <c r="F60" s="31">
        <v>0</v>
      </c>
      <c r="G60" s="32">
        <v>500</v>
      </c>
      <c r="H60" s="33">
        <f t="shared" si="12"/>
        <v>500</v>
      </c>
      <c r="I60" s="34">
        <v>500</v>
      </c>
      <c r="J60" s="35"/>
      <c r="K60" s="36">
        <v>500</v>
      </c>
      <c r="L60" s="37" t="s">
        <v>113</v>
      </c>
      <c r="M60" s="44"/>
    </row>
    <row r="61" spans="1:13" outlineLevel="1" x14ac:dyDescent="0.3">
      <c r="A61" s="73" t="s">
        <v>114</v>
      </c>
      <c r="B61" s="27">
        <v>160</v>
      </c>
      <c r="C61" s="28">
        <v>159</v>
      </c>
      <c r="D61" s="29">
        <f t="shared" si="10"/>
        <v>-1</v>
      </c>
      <c r="E61" s="30">
        <v>159</v>
      </c>
      <c r="F61" s="31">
        <v>169.5</v>
      </c>
      <c r="G61" s="32">
        <v>169.5</v>
      </c>
      <c r="H61" s="33">
        <f t="shared" si="12"/>
        <v>10.5</v>
      </c>
      <c r="I61" s="34">
        <v>175</v>
      </c>
      <c r="J61" s="35"/>
      <c r="K61" s="36">
        <v>180</v>
      </c>
      <c r="L61" s="37" t="s">
        <v>68</v>
      </c>
      <c r="M61" s="44"/>
    </row>
    <row r="62" spans="1:13" outlineLevel="1" x14ac:dyDescent="0.3">
      <c r="A62" s="73" t="s">
        <v>115</v>
      </c>
      <c r="B62" s="27">
        <v>0</v>
      </c>
      <c r="C62" s="28">
        <v>0</v>
      </c>
      <c r="D62" s="29">
        <f t="shared" si="10"/>
        <v>0</v>
      </c>
      <c r="E62" s="30">
        <v>0</v>
      </c>
      <c r="F62" s="31">
        <v>0</v>
      </c>
      <c r="G62" s="32">
        <v>0</v>
      </c>
      <c r="H62" s="33">
        <f t="shared" si="12"/>
        <v>0</v>
      </c>
      <c r="I62" s="34">
        <v>10000</v>
      </c>
      <c r="J62" s="35"/>
      <c r="K62" s="36">
        <v>0</v>
      </c>
      <c r="L62" s="82" t="s">
        <v>116</v>
      </c>
      <c r="M62" s="44"/>
    </row>
    <row r="63" spans="1:13" outlineLevel="1" x14ac:dyDescent="0.3">
      <c r="A63" s="73" t="s">
        <v>117</v>
      </c>
      <c r="B63" s="27">
        <v>0</v>
      </c>
      <c r="C63" s="28">
        <v>0</v>
      </c>
      <c r="D63" s="29">
        <f t="shared" si="10"/>
        <v>0</v>
      </c>
      <c r="E63" s="30">
        <v>0</v>
      </c>
      <c r="F63" s="31">
        <v>21342.04</v>
      </c>
      <c r="G63" s="32">
        <v>21342.04</v>
      </c>
      <c r="H63" s="33">
        <f t="shared" si="12"/>
        <v>21342.04</v>
      </c>
      <c r="I63" s="34">
        <v>600</v>
      </c>
      <c r="J63" s="35"/>
      <c r="K63" s="36">
        <v>600</v>
      </c>
      <c r="L63" s="37" t="s">
        <v>118</v>
      </c>
      <c r="M63" s="44"/>
    </row>
    <row r="64" spans="1:13" outlineLevel="1" x14ac:dyDescent="0.3">
      <c r="A64" s="73" t="s">
        <v>119</v>
      </c>
      <c r="B64" s="27">
        <v>500</v>
      </c>
      <c r="C64" s="28">
        <v>0</v>
      </c>
      <c r="D64" s="29">
        <f t="shared" si="10"/>
        <v>-500</v>
      </c>
      <c r="E64" s="30">
        <v>50</v>
      </c>
      <c r="F64" s="31">
        <v>393.36</v>
      </c>
      <c r="G64" s="32">
        <v>500</v>
      </c>
      <c r="H64" s="33">
        <f t="shared" si="12"/>
        <v>450</v>
      </c>
      <c r="I64" s="34">
        <v>750</v>
      </c>
      <c r="J64" s="35"/>
      <c r="K64" s="36">
        <v>1000</v>
      </c>
      <c r="L64" s="82" t="s">
        <v>215</v>
      </c>
      <c r="M64" s="44"/>
    </row>
    <row r="65" spans="1:13" outlineLevel="1" x14ac:dyDescent="0.3">
      <c r="A65" s="73" t="s">
        <v>120</v>
      </c>
      <c r="B65" s="27">
        <v>400</v>
      </c>
      <c r="C65" s="28">
        <v>0</v>
      </c>
      <c r="D65" s="29">
        <f t="shared" si="10"/>
        <v>-400</v>
      </c>
      <c r="E65" s="30">
        <v>50</v>
      </c>
      <c r="F65" s="31">
        <v>0</v>
      </c>
      <c r="G65" s="32">
        <v>0</v>
      </c>
      <c r="H65" s="33">
        <f t="shared" si="12"/>
        <v>-50</v>
      </c>
      <c r="I65" s="34">
        <v>16174</v>
      </c>
      <c r="J65" s="35"/>
      <c r="K65" s="36">
        <v>500</v>
      </c>
      <c r="L65" s="82" t="s">
        <v>121</v>
      </c>
      <c r="M65" s="44"/>
    </row>
    <row r="66" spans="1:13" outlineLevel="1" x14ac:dyDescent="0.3">
      <c r="A66" s="73" t="s">
        <v>122</v>
      </c>
      <c r="B66" s="27">
        <v>0</v>
      </c>
      <c r="C66" s="28">
        <v>133.96</v>
      </c>
      <c r="D66" s="29">
        <f t="shared" si="10"/>
        <v>133.96</v>
      </c>
      <c r="E66" s="30">
        <v>300</v>
      </c>
      <c r="F66" s="31">
        <v>298.85000000000002</v>
      </c>
      <c r="G66" s="32">
        <v>600</v>
      </c>
      <c r="H66" s="33">
        <f t="shared" si="12"/>
        <v>300</v>
      </c>
      <c r="I66" s="34">
        <v>600</v>
      </c>
      <c r="J66" s="35"/>
      <c r="K66" s="36">
        <v>650</v>
      </c>
      <c r="L66" s="37" t="s">
        <v>123</v>
      </c>
    </row>
    <row r="67" spans="1:13" outlineLevel="1" x14ac:dyDescent="0.3">
      <c r="A67" s="73" t="s">
        <v>124</v>
      </c>
      <c r="B67" s="27">
        <v>0</v>
      </c>
      <c r="C67" s="28">
        <v>0</v>
      </c>
      <c r="D67" s="29">
        <f t="shared" si="10"/>
        <v>0</v>
      </c>
      <c r="E67" s="30">
        <v>0</v>
      </c>
      <c r="F67" s="31">
        <v>4.5</v>
      </c>
      <c r="G67" s="32">
        <v>20</v>
      </c>
      <c r="H67" s="33">
        <f t="shared" si="12"/>
        <v>20</v>
      </c>
      <c r="I67" s="34">
        <v>50</v>
      </c>
      <c r="J67" s="35"/>
      <c r="K67" s="36">
        <v>50</v>
      </c>
      <c r="L67" s="37"/>
    </row>
    <row r="68" spans="1:13" outlineLevel="1" x14ac:dyDescent="0.3">
      <c r="A68" s="73" t="s">
        <v>125</v>
      </c>
      <c r="B68" s="27"/>
      <c r="C68" s="28">
        <v>0</v>
      </c>
      <c r="D68" s="29">
        <v>0</v>
      </c>
      <c r="E68" s="30">
        <v>0</v>
      </c>
      <c r="F68" s="31">
        <v>0</v>
      </c>
      <c r="G68" s="32">
        <v>3000</v>
      </c>
      <c r="H68" s="33">
        <f t="shared" si="12"/>
        <v>3000</v>
      </c>
      <c r="I68" s="152">
        <v>0</v>
      </c>
      <c r="J68" s="35"/>
      <c r="K68" s="36">
        <v>0</v>
      </c>
      <c r="L68" s="37" t="s">
        <v>126</v>
      </c>
    </row>
    <row r="69" spans="1:13" outlineLevel="1" x14ac:dyDescent="0.3">
      <c r="A69" s="73" t="s">
        <v>127</v>
      </c>
      <c r="B69" s="27">
        <v>0</v>
      </c>
      <c r="C69" s="28">
        <v>0</v>
      </c>
      <c r="D69" s="29">
        <v>781.57</v>
      </c>
      <c r="E69" s="30">
        <v>0</v>
      </c>
      <c r="F69" s="31">
        <v>200</v>
      </c>
      <c r="G69" s="32">
        <v>200</v>
      </c>
      <c r="H69" s="33">
        <f t="shared" si="12"/>
        <v>200</v>
      </c>
      <c r="I69" s="34">
        <v>0</v>
      </c>
      <c r="J69" s="35"/>
      <c r="K69" s="36">
        <v>500</v>
      </c>
      <c r="L69" s="37"/>
    </row>
    <row r="70" spans="1:13" s="56" customFormat="1" x14ac:dyDescent="0.3">
      <c r="A70" s="39" t="s">
        <v>128</v>
      </c>
      <c r="B70" s="75">
        <f>SUM(B72:B74)</f>
        <v>2520</v>
      </c>
      <c r="C70" s="75">
        <f>SUM(C72:C74)</f>
        <v>20</v>
      </c>
      <c r="D70" s="76">
        <f>C70-B70</f>
        <v>-2500</v>
      </c>
      <c r="E70" s="78">
        <f>SUM(E72:E74)</f>
        <v>2520</v>
      </c>
      <c r="F70" s="78">
        <f t="shared" ref="F70:G70" si="13">SUM(F72:F74)</f>
        <v>2250</v>
      </c>
      <c r="G70" s="78">
        <f t="shared" si="13"/>
        <v>2250</v>
      </c>
      <c r="H70" s="52">
        <f t="shared" si="12"/>
        <v>-270</v>
      </c>
      <c r="I70" s="53">
        <f>SUM(I72:I74)</f>
        <v>3000</v>
      </c>
      <c r="J70" s="35">
        <f t="shared" si="3"/>
        <v>0.19047619047619047</v>
      </c>
      <c r="K70" s="54">
        <f>SUM(K72:K74)</f>
        <v>3000</v>
      </c>
      <c r="L70" s="55"/>
    </row>
    <row r="71" spans="1:13" s="56" customFormat="1" x14ac:dyDescent="0.3">
      <c r="A71" s="38"/>
      <c r="B71" s="27">
        <v>0</v>
      </c>
      <c r="C71" s="83">
        <v>0</v>
      </c>
      <c r="D71" s="29">
        <v>0</v>
      </c>
      <c r="E71" s="30">
        <v>0</v>
      </c>
      <c r="F71" s="84">
        <v>0</v>
      </c>
      <c r="G71" s="32">
        <v>0</v>
      </c>
      <c r="H71" s="33">
        <f t="shared" si="12"/>
        <v>0</v>
      </c>
      <c r="I71" s="34">
        <v>0</v>
      </c>
      <c r="J71" s="35"/>
      <c r="K71" s="36">
        <v>0</v>
      </c>
      <c r="L71" s="74"/>
    </row>
    <row r="72" spans="1:13" outlineLevel="1" x14ac:dyDescent="0.3">
      <c r="A72" s="73" t="s">
        <v>129</v>
      </c>
      <c r="B72" s="27">
        <v>20</v>
      </c>
      <c r="C72" s="28">
        <v>20</v>
      </c>
      <c r="D72" s="29">
        <f t="shared" si="10"/>
        <v>0</v>
      </c>
      <c r="E72" s="30">
        <v>20</v>
      </c>
      <c r="F72" s="31">
        <v>0</v>
      </c>
      <c r="G72" s="32">
        <v>0</v>
      </c>
      <c r="H72" s="33">
        <f t="shared" si="12"/>
        <v>-20</v>
      </c>
      <c r="I72" s="34">
        <v>0</v>
      </c>
      <c r="J72" s="35"/>
      <c r="K72" s="36">
        <v>0</v>
      </c>
      <c r="L72" s="37"/>
    </row>
    <row r="73" spans="1:13" outlineLevel="1" x14ac:dyDescent="0.3">
      <c r="A73" s="85" t="s">
        <v>130</v>
      </c>
      <c r="B73" s="27">
        <v>0</v>
      </c>
      <c r="C73" s="28">
        <v>0</v>
      </c>
      <c r="D73" s="29">
        <f t="shared" si="10"/>
        <v>0</v>
      </c>
      <c r="E73" s="30">
        <v>0</v>
      </c>
      <c r="F73" s="31">
        <v>0</v>
      </c>
      <c r="G73" s="32">
        <v>0</v>
      </c>
      <c r="H73" s="33">
        <f t="shared" si="12"/>
        <v>0</v>
      </c>
      <c r="I73" s="34">
        <v>500</v>
      </c>
      <c r="J73" s="35" t="e">
        <f>((I73-E73)/E73)</f>
        <v>#DIV/0!</v>
      </c>
      <c r="K73" s="36">
        <v>500</v>
      </c>
      <c r="L73" s="79" t="s">
        <v>131</v>
      </c>
    </row>
    <row r="74" spans="1:13" outlineLevel="1" x14ac:dyDescent="0.3">
      <c r="A74" s="86" t="s">
        <v>132</v>
      </c>
      <c r="B74" s="27">
        <v>2500</v>
      </c>
      <c r="C74" s="28">
        <v>0</v>
      </c>
      <c r="D74" s="29">
        <f t="shared" si="10"/>
        <v>-2500</v>
      </c>
      <c r="E74" s="30">
        <v>2500</v>
      </c>
      <c r="F74" s="31">
        <v>2250</v>
      </c>
      <c r="G74" s="32">
        <v>2250</v>
      </c>
      <c r="H74" s="33">
        <f t="shared" si="12"/>
        <v>-250</v>
      </c>
      <c r="I74" s="34">
        <v>2500</v>
      </c>
      <c r="J74" s="35">
        <f>((I74-E74)/E74)</f>
        <v>0</v>
      </c>
      <c r="K74" s="36">
        <v>2500</v>
      </c>
      <c r="L74" s="79" t="s">
        <v>131</v>
      </c>
    </row>
    <row r="75" spans="1:13" s="56" customFormat="1" x14ac:dyDescent="0.3">
      <c r="A75" s="39" t="s">
        <v>33</v>
      </c>
      <c r="B75" s="75">
        <f>SUM(B76:B83)</f>
        <v>5590</v>
      </c>
      <c r="C75" s="75">
        <f>SUM(C76:C83)</f>
        <v>6602.5</v>
      </c>
      <c r="D75" s="76">
        <f t="shared" si="10"/>
        <v>1012.5</v>
      </c>
      <c r="E75" s="78">
        <f>SUM(E76:E83)</f>
        <v>5870</v>
      </c>
      <c r="F75" s="78">
        <f>SUM(F76:F83)</f>
        <v>272.39</v>
      </c>
      <c r="G75" s="78">
        <f>SUM(G76:G83)</f>
        <v>2078.3900000000003</v>
      </c>
      <c r="H75" s="52">
        <f t="shared" si="12"/>
        <v>-3791.6099999999997</v>
      </c>
      <c r="I75" s="53">
        <f>SUM(I76:I83)</f>
        <v>2848</v>
      </c>
      <c r="J75" s="35">
        <f>((I75-E75)/E75)</f>
        <v>-0.51482112436115846</v>
      </c>
      <c r="K75" s="54">
        <f>SUM(K76:K83)</f>
        <v>4925</v>
      </c>
      <c r="L75" s="55" t="s">
        <v>133</v>
      </c>
    </row>
    <row r="76" spans="1:13" outlineLevel="1" x14ac:dyDescent="0.3">
      <c r="A76" s="42" t="s">
        <v>90</v>
      </c>
      <c r="B76" s="27">
        <v>290</v>
      </c>
      <c r="C76" s="28">
        <v>0</v>
      </c>
      <c r="D76" s="29">
        <f t="shared" si="10"/>
        <v>-290</v>
      </c>
      <c r="E76" s="30">
        <v>570</v>
      </c>
      <c r="F76" s="31">
        <v>247.01</v>
      </c>
      <c r="G76" s="32">
        <v>247.01</v>
      </c>
      <c r="H76" s="33">
        <f t="shared" si="12"/>
        <v>-322.99</v>
      </c>
      <c r="I76" s="34">
        <v>250</v>
      </c>
      <c r="J76" s="35"/>
      <c r="K76" s="36">
        <v>275</v>
      </c>
      <c r="L76" s="37"/>
    </row>
    <row r="77" spans="1:13" outlineLevel="1" x14ac:dyDescent="0.3">
      <c r="A77" s="42" t="s">
        <v>134</v>
      </c>
      <c r="B77" s="27">
        <v>0</v>
      </c>
      <c r="C77" s="28">
        <v>0</v>
      </c>
      <c r="D77" s="29">
        <f t="shared" si="10"/>
        <v>0</v>
      </c>
      <c r="E77" s="30">
        <v>0</v>
      </c>
      <c r="F77" s="31">
        <v>0</v>
      </c>
      <c r="G77" s="32">
        <v>306</v>
      </c>
      <c r="H77" s="33">
        <v>0</v>
      </c>
      <c r="I77" s="34">
        <v>348</v>
      </c>
      <c r="J77" s="35"/>
      <c r="K77" s="36">
        <v>400</v>
      </c>
      <c r="L77" s="37" t="s">
        <v>217</v>
      </c>
    </row>
    <row r="78" spans="1:13" outlineLevel="1" x14ac:dyDescent="0.3">
      <c r="A78" s="42" t="s">
        <v>220</v>
      </c>
      <c r="B78" s="27">
        <v>0</v>
      </c>
      <c r="C78" s="28">
        <v>0</v>
      </c>
      <c r="D78" s="29">
        <f t="shared" si="10"/>
        <v>0</v>
      </c>
      <c r="E78" s="30">
        <v>0</v>
      </c>
      <c r="F78" s="31">
        <v>0</v>
      </c>
      <c r="G78" s="32">
        <v>500</v>
      </c>
      <c r="H78" s="33">
        <v>0</v>
      </c>
      <c r="I78" s="34">
        <v>0</v>
      </c>
      <c r="J78" s="35"/>
      <c r="K78" s="36">
        <v>0</v>
      </c>
      <c r="L78" s="37" t="s">
        <v>219</v>
      </c>
    </row>
    <row r="79" spans="1:13" outlineLevel="1" x14ac:dyDescent="0.3">
      <c r="A79" s="42" t="s">
        <v>135</v>
      </c>
      <c r="B79" s="27">
        <v>0</v>
      </c>
      <c r="C79" s="28">
        <v>0</v>
      </c>
      <c r="D79" s="29">
        <v>0</v>
      </c>
      <c r="E79" s="30">
        <v>0</v>
      </c>
      <c r="F79" s="31">
        <v>0</v>
      </c>
      <c r="G79" s="32">
        <v>0</v>
      </c>
      <c r="H79" s="33">
        <f t="shared" si="12"/>
        <v>0</v>
      </c>
      <c r="I79" s="34">
        <v>0</v>
      </c>
      <c r="J79" s="35"/>
      <c r="K79" s="36">
        <v>2000</v>
      </c>
      <c r="L79" s="87" t="s">
        <v>136</v>
      </c>
    </row>
    <row r="80" spans="1:13" outlineLevel="1" x14ac:dyDescent="0.3">
      <c r="A80" s="42" t="s">
        <v>218</v>
      </c>
      <c r="B80" s="27">
        <v>1000</v>
      </c>
      <c r="C80" s="28">
        <v>0</v>
      </c>
      <c r="D80" s="29">
        <f t="shared" si="10"/>
        <v>-1000</v>
      </c>
      <c r="E80" s="30">
        <v>2000</v>
      </c>
      <c r="F80" s="31">
        <v>0</v>
      </c>
      <c r="G80" s="32">
        <v>500</v>
      </c>
      <c r="H80" s="33">
        <v>0</v>
      </c>
      <c r="I80" s="34">
        <v>500</v>
      </c>
      <c r="J80" s="35"/>
      <c r="K80" s="36">
        <v>500</v>
      </c>
      <c r="L80" s="37" t="s">
        <v>137</v>
      </c>
    </row>
    <row r="81" spans="1:12" outlineLevel="1" x14ac:dyDescent="0.3">
      <c r="A81" s="42" t="s">
        <v>138</v>
      </c>
      <c r="B81" s="27">
        <v>3000</v>
      </c>
      <c r="C81" s="28">
        <v>5510</v>
      </c>
      <c r="D81" s="29">
        <f t="shared" si="10"/>
        <v>2510</v>
      </c>
      <c r="E81" s="30">
        <v>3000</v>
      </c>
      <c r="F81" s="31">
        <v>0</v>
      </c>
      <c r="G81" s="32">
        <v>0</v>
      </c>
      <c r="H81" s="33">
        <f t="shared" si="12"/>
        <v>-3000</v>
      </c>
      <c r="I81" s="34">
        <v>1500</v>
      </c>
      <c r="J81" s="35"/>
      <c r="K81" s="36">
        <v>1500</v>
      </c>
      <c r="L81" s="37" t="s">
        <v>139</v>
      </c>
    </row>
    <row r="82" spans="1:12" outlineLevel="1" x14ac:dyDescent="0.3">
      <c r="A82" s="42" t="s">
        <v>140</v>
      </c>
      <c r="B82" s="27">
        <v>1000</v>
      </c>
      <c r="C82" s="28">
        <v>1092.5</v>
      </c>
      <c r="D82" s="29">
        <v>0</v>
      </c>
      <c r="E82" s="30">
        <v>0</v>
      </c>
      <c r="F82" s="31">
        <v>0</v>
      </c>
      <c r="G82" s="32">
        <v>500</v>
      </c>
      <c r="H82" s="33">
        <v>0</v>
      </c>
      <c r="I82" s="34">
        <v>0</v>
      </c>
      <c r="J82" s="35"/>
      <c r="K82" s="36">
        <v>0</v>
      </c>
      <c r="L82" s="37" t="s">
        <v>141</v>
      </c>
    </row>
    <row r="83" spans="1:12" outlineLevel="1" x14ac:dyDescent="0.3">
      <c r="A83" s="42" t="s">
        <v>142</v>
      </c>
      <c r="B83" s="27">
        <v>300</v>
      </c>
      <c r="C83" s="28">
        <v>0</v>
      </c>
      <c r="D83" s="29">
        <v>0</v>
      </c>
      <c r="E83" s="30">
        <v>300</v>
      </c>
      <c r="F83" s="31">
        <v>25.38</v>
      </c>
      <c r="G83" s="32">
        <v>25.38</v>
      </c>
      <c r="H83" s="33">
        <v>0</v>
      </c>
      <c r="I83" s="34">
        <v>250</v>
      </c>
      <c r="J83" s="35"/>
      <c r="K83" s="36">
        <v>250</v>
      </c>
      <c r="L83" s="37" t="s">
        <v>221</v>
      </c>
    </row>
    <row r="84" spans="1:12" x14ac:dyDescent="0.3">
      <c r="A84" s="39" t="s">
        <v>143</v>
      </c>
      <c r="B84" s="75">
        <f>SUM(B85:B97)</f>
        <v>11132</v>
      </c>
      <c r="C84" s="75">
        <f>SUM(C85:C97)</f>
        <v>22391.95</v>
      </c>
      <c r="D84" s="76">
        <f>C84-B84</f>
        <v>11259.95</v>
      </c>
      <c r="E84" s="78">
        <f>SUM(E85:E97)</f>
        <v>52500</v>
      </c>
      <c r="F84" s="78">
        <f t="shared" ref="F84:G84" si="14">SUM(F85:F97)</f>
        <v>39327.39</v>
      </c>
      <c r="G84" s="78">
        <f t="shared" si="14"/>
        <v>71219.53</v>
      </c>
      <c r="H84" s="52">
        <f>G84-E84</f>
        <v>18719.53</v>
      </c>
      <c r="I84" s="53">
        <f>SUM(I85:I97)</f>
        <v>46665</v>
      </c>
      <c r="J84" s="70"/>
      <c r="K84" s="54">
        <f>SUM(K85:K97)</f>
        <v>25750</v>
      </c>
      <c r="L84" s="55"/>
    </row>
    <row r="85" spans="1:12" outlineLevel="1" x14ac:dyDescent="0.3">
      <c r="A85" s="42" t="s">
        <v>19</v>
      </c>
      <c r="B85" s="27">
        <v>500</v>
      </c>
      <c r="C85" s="28">
        <v>6693.19</v>
      </c>
      <c r="D85" s="29">
        <f t="shared" si="10"/>
        <v>6193.19</v>
      </c>
      <c r="E85" s="30">
        <v>6000</v>
      </c>
      <c r="F85" s="31">
        <v>17210.849999999999</v>
      </c>
      <c r="G85" s="32">
        <v>17500</v>
      </c>
      <c r="H85" s="33">
        <f t="shared" si="12"/>
        <v>11500</v>
      </c>
      <c r="I85" s="34">
        <v>10000</v>
      </c>
      <c r="J85" s="35">
        <f>((I85-E85)/E85)</f>
        <v>0.66666666666666663</v>
      </c>
      <c r="K85" s="36">
        <v>10000</v>
      </c>
      <c r="L85" s="79" t="s">
        <v>144</v>
      </c>
    </row>
    <row r="86" spans="1:12" outlineLevel="1" x14ac:dyDescent="0.3">
      <c r="A86" s="42" t="s">
        <v>145</v>
      </c>
      <c r="B86" s="27">
        <v>0</v>
      </c>
      <c r="C86" s="28">
        <v>4094</v>
      </c>
      <c r="D86" s="29">
        <f t="shared" si="10"/>
        <v>4094</v>
      </c>
      <c r="E86" s="30">
        <v>3000</v>
      </c>
      <c r="F86" s="31">
        <v>3012.71</v>
      </c>
      <c r="G86" s="32">
        <v>3500</v>
      </c>
      <c r="H86" s="33">
        <f t="shared" si="12"/>
        <v>500</v>
      </c>
      <c r="I86" s="34">
        <v>3600</v>
      </c>
      <c r="J86" s="35"/>
      <c r="K86" s="36">
        <v>3700</v>
      </c>
      <c r="L86" s="79" t="s">
        <v>146</v>
      </c>
    </row>
    <row r="87" spans="1:12" outlineLevel="1" x14ac:dyDescent="0.3">
      <c r="A87" s="42" t="s">
        <v>147</v>
      </c>
      <c r="B87" s="27">
        <v>1000</v>
      </c>
      <c r="C87" s="28">
        <v>639.62</v>
      </c>
      <c r="D87" s="29">
        <f t="shared" si="10"/>
        <v>-360.38</v>
      </c>
      <c r="E87" s="30">
        <v>1000</v>
      </c>
      <c r="F87" s="31">
        <v>226.52</v>
      </c>
      <c r="G87" s="32">
        <v>300</v>
      </c>
      <c r="H87" s="33">
        <f t="shared" si="12"/>
        <v>-700</v>
      </c>
      <c r="I87" s="34">
        <v>300</v>
      </c>
      <c r="J87" s="35">
        <f>((I87-E87)/E87)</f>
        <v>-0.7</v>
      </c>
      <c r="K87" s="36">
        <v>350</v>
      </c>
      <c r="L87" s="37" t="s">
        <v>148</v>
      </c>
    </row>
    <row r="88" spans="1:12" outlineLevel="1" x14ac:dyDescent="0.3">
      <c r="A88" s="42" t="s">
        <v>149</v>
      </c>
      <c r="B88" s="27">
        <v>0</v>
      </c>
      <c r="C88" s="28">
        <v>0</v>
      </c>
      <c r="D88" s="29">
        <f>C88-B88</f>
        <v>0</v>
      </c>
      <c r="E88" s="30">
        <v>0</v>
      </c>
      <c r="F88" s="31">
        <v>5000</v>
      </c>
      <c r="G88" s="32">
        <v>5000</v>
      </c>
      <c r="H88" s="33">
        <f>G88-E88</f>
        <v>5000</v>
      </c>
      <c r="I88" s="34">
        <v>0</v>
      </c>
      <c r="J88" s="35" t="e">
        <f>((I88-E88)/E88)</f>
        <v>#DIV/0!</v>
      </c>
      <c r="K88" s="36">
        <v>0</v>
      </c>
      <c r="L88" s="37"/>
    </row>
    <row r="89" spans="1:12" outlineLevel="1" x14ac:dyDescent="0.3">
      <c r="A89" s="42" t="s">
        <v>150</v>
      </c>
      <c r="B89" s="27">
        <v>2632</v>
      </c>
      <c r="C89" s="28">
        <v>5523.59</v>
      </c>
      <c r="D89" s="29">
        <f>C89-B89</f>
        <v>2891.59</v>
      </c>
      <c r="E89" s="30">
        <v>5500</v>
      </c>
      <c r="F89" s="31">
        <v>4659.01</v>
      </c>
      <c r="G89" s="32">
        <v>4659.01</v>
      </c>
      <c r="H89" s="33">
        <f>G89-E89</f>
        <v>-840.98999999999978</v>
      </c>
      <c r="I89" s="34">
        <v>5000</v>
      </c>
      <c r="J89" s="35">
        <f>((I89-E89)/E89)</f>
        <v>-9.0909090909090912E-2</v>
      </c>
      <c r="K89" s="88">
        <v>6000</v>
      </c>
      <c r="L89" s="79" t="s">
        <v>151</v>
      </c>
    </row>
    <row r="90" spans="1:12" outlineLevel="1" collapsed="1" x14ac:dyDescent="0.3">
      <c r="A90" s="42" t="s">
        <v>152</v>
      </c>
      <c r="B90" s="27">
        <v>0</v>
      </c>
      <c r="C90" s="28">
        <v>0</v>
      </c>
      <c r="D90" s="29">
        <f>C90-B90</f>
        <v>0</v>
      </c>
      <c r="E90" s="30">
        <v>3000</v>
      </c>
      <c r="F90" s="31">
        <v>0</v>
      </c>
      <c r="G90" s="32">
        <v>0</v>
      </c>
      <c r="H90" s="33">
        <f>G90-E90</f>
        <v>-3000</v>
      </c>
      <c r="I90" s="34">
        <v>0</v>
      </c>
      <c r="J90" s="35"/>
      <c r="K90" s="36">
        <v>0</v>
      </c>
      <c r="L90" s="87" t="s">
        <v>153</v>
      </c>
    </row>
    <row r="91" spans="1:12" outlineLevel="1" x14ac:dyDescent="0.3">
      <c r="A91" s="73" t="s">
        <v>154</v>
      </c>
      <c r="B91" s="27">
        <v>3000</v>
      </c>
      <c r="C91" s="28">
        <v>600</v>
      </c>
      <c r="D91" s="29">
        <f>C91-B91</f>
        <v>-2400</v>
      </c>
      <c r="E91" s="30">
        <v>30000</v>
      </c>
      <c r="F91" s="31">
        <v>0</v>
      </c>
      <c r="G91" s="32">
        <v>30000</v>
      </c>
      <c r="H91" s="33">
        <f>G91-E91</f>
        <v>0</v>
      </c>
      <c r="I91" s="34">
        <v>20000</v>
      </c>
      <c r="J91" s="35"/>
      <c r="K91" s="36">
        <v>0</v>
      </c>
      <c r="L91" t="s">
        <v>222</v>
      </c>
    </row>
    <row r="92" spans="1:12" outlineLevel="1" x14ac:dyDescent="0.3">
      <c r="A92" s="42" t="s">
        <v>155</v>
      </c>
      <c r="B92" s="27">
        <v>1000</v>
      </c>
      <c r="C92" s="28">
        <v>440</v>
      </c>
      <c r="D92" s="29">
        <v>0</v>
      </c>
      <c r="E92" s="30">
        <v>2500</v>
      </c>
      <c r="F92" s="31">
        <v>879.99</v>
      </c>
      <c r="G92" s="32">
        <v>1000</v>
      </c>
      <c r="H92" s="33">
        <f t="shared" si="12"/>
        <v>-1500</v>
      </c>
      <c r="I92" s="34">
        <v>2000</v>
      </c>
      <c r="J92" s="35">
        <f>((I92-E92)/E92)</f>
        <v>-0.2</v>
      </c>
      <c r="K92" s="36">
        <v>2000</v>
      </c>
      <c r="L92" s="89" t="s">
        <v>156</v>
      </c>
    </row>
    <row r="93" spans="1:12" outlineLevel="1" x14ac:dyDescent="0.3">
      <c r="A93" s="42" t="s">
        <v>157</v>
      </c>
      <c r="B93" s="27">
        <v>0</v>
      </c>
      <c r="C93" s="28">
        <v>0</v>
      </c>
      <c r="D93" s="29">
        <f t="shared" si="10"/>
        <v>0</v>
      </c>
      <c r="E93" s="30">
        <v>0</v>
      </c>
      <c r="F93" s="31">
        <v>0</v>
      </c>
      <c r="G93" s="32">
        <v>0</v>
      </c>
      <c r="H93" s="33">
        <f t="shared" si="12"/>
        <v>0</v>
      </c>
      <c r="I93" s="34">
        <v>0</v>
      </c>
      <c r="J93" s="35"/>
      <c r="K93" s="36">
        <v>0</v>
      </c>
      <c r="L93" s="81" t="s">
        <v>158</v>
      </c>
    </row>
    <row r="94" spans="1:12" outlineLevel="1" x14ac:dyDescent="0.3">
      <c r="A94" s="42" t="s">
        <v>159</v>
      </c>
      <c r="B94" s="27">
        <v>500</v>
      </c>
      <c r="C94" s="28">
        <v>4279.24</v>
      </c>
      <c r="D94" s="29">
        <f t="shared" si="10"/>
        <v>3779.24</v>
      </c>
      <c r="E94" s="30">
        <v>500</v>
      </c>
      <c r="F94" s="31">
        <v>0</v>
      </c>
      <c r="G94" s="32">
        <v>500</v>
      </c>
      <c r="H94" s="33">
        <f t="shared" si="12"/>
        <v>0</v>
      </c>
      <c r="I94" s="34">
        <v>0</v>
      </c>
      <c r="J94" s="35"/>
      <c r="K94" s="36">
        <v>0</v>
      </c>
      <c r="L94" s="79" t="s">
        <v>160</v>
      </c>
    </row>
    <row r="95" spans="1:12" outlineLevel="1" x14ac:dyDescent="0.3">
      <c r="A95" s="42" t="s">
        <v>161</v>
      </c>
      <c r="B95" s="27">
        <v>1500</v>
      </c>
      <c r="C95" s="28">
        <v>0</v>
      </c>
      <c r="D95" s="29">
        <f t="shared" si="10"/>
        <v>-1500</v>
      </c>
      <c r="E95" s="30">
        <v>0</v>
      </c>
      <c r="F95" s="31">
        <v>5960.52</v>
      </c>
      <c r="G95" s="32">
        <v>5960.52</v>
      </c>
      <c r="H95" s="33">
        <f t="shared" si="12"/>
        <v>5960.52</v>
      </c>
      <c r="I95" s="34">
        <v>5000</v>
      </c>
      <c r="J95" s="35"/>
      <c r="K95" s="36">
        <v>3000</v>
      </c>
      <c r="L95" s="90" t="s">
        <v>162</v>
      </c>
    </row>
    <row r="96" spans="1:12" outlineLevel="1" x14ac:dyDescent="0.3">
      <c r="A96" s="42" t="s">
        <v>163</v>
      </c>
      <c r="B96" s="27">
        <v>500</v>
      </c>
      <c r="C96" s="28">
        <v>122.31</v>
      </c>
      <c r="D96" s="29">
        <f t="shared" si="10"/>
        <v>-377.69</v>
      </c>
      <c r="E96" s="30">
        <v>500</v>
      </c>
      <c r="F96" s="31">
        <v>2200</v>
      </c>
      <c r="G96" s="32">
        <v>2300</v>
      </c>
      <c r="H96" s="33">
        <f t="shared" si="12"/>
        <v>1800</v>
      </c>
      <c r="I96" s="34">
        <v>265</v>
      </c>
      <c r="J96" s="35"/>
      <c r="K96" s="36">
        <v>200</v>
      </c>
      <c r="L96" s="43" t="s">
        <v>164</v>
      </c>
    </row>
    <row r="97" spans="1:12" outlineLevel="1" x14ac:dyDescent="0.3">
      <c r="A97" s="42" t="s">
        <v>165</v>
      </c>
      <c r="B97" s="27">
        <v>500</v>
      </c>
      <c r="C97" s="28">
        <v>0</v>
      </c>
      <c r="D97" s="29">
        <f t="shared" si="10"/>
        <v>-500</v>
      </c>
      <c r="E97" s="30">
        <v>500</v>
      </c>
      <c r="F97" s="31">
        <v>177.79</v>
      </c>
      <c r="G97" s="32">
        <v>500</v>
      </c>
      <c r="H97" s="33">
        <f t="shared" si="12"/>
        <v>0</v>
      </c>
      <c r="I97" s="34">
        <v>500</v>
      </c>
      <c r="J97" s="35"/>
      <c r="K97" s="36">
        <v>500</v>
      </c>
      <c r="L97" s="43" t="s">
        <v>164</v>
      </c>
    </row>
    <row r="98" spans="1:12" x14ac:dyDescent="0.3">
      <c r="A98" s="26" t="s">
        <v>166</v>
      </c>
      <c r="B98" s="27">
        <v>18867.48</v>
      </c>
      <c r="C98" s="28">
        <v>2763.74</v>
      </c>
      <c r="D98" s="29">
        <f>C98-B98</f>
        <v>-16103.74</v>
      </c>
      <c r="E98" s="30">
        <v>18867.48</v>
      </c>
      <c r="F98" s="31">
        <v>0</v>
      </c>
      <c r="G98" s="32">
        <v>0</v>
      </c>
      <c r="H98" s="33">
        <f>G98-E98</f>
        <v>-18867.48</v>
      </c>
      <c r="I98" s="34">
        <v>19608</v>
      </c>
      <c r="J98" s="35">
        <f>((I98-E98)/E98)</f>
        <v>3.9248484694299424E-2</v>
      </c>
      <c r="K98" s="36">
        <v>19608</v>
      </c>
      <c r="L98" s="91" t="s">
        <v>167</v>
      </c>
    </row>
    <row r="99" spans="1:12" x14ac:dyDescent="0.3">
      <c r="A99" s="63" t="s">
        <v>168</v>
      </c>
      <c r="B99" s="27">
        <v>0</v>
      </c>
      <c r="C99" s="28">
        <v>0</v>
      </c>
      <c r="D99" s="29">
        <v>0</v>
      </c>
      <c r="E99" s="30">
        <v>1000</v>
      </c>
      <c r="F99" s="31">
        <v>0</v>
      </c>
      <c r="G99" s="32">
        <v>0</v>
      </c>
      <c r="H99" s="33">
        <f>G99-E99</f>
        <v>-1000</v>
      </c>
      <c r="I99" s="34">
        <v>1000</v>
      </c>
      <c r="J99" s="35"/>
      <c r="K99" s="36">
        <v>1000</v>
      </c>
      <c r="L99" s="92" t="s">
        <v>169</v>
      </c>
    </row>
    <row r="100" spans="1:12" x14ac:dyDescent="0.3">
      <c r="A100" s="26" t="s">
        <v>170</v>
      </c>
      <c r="B100" s="27">
        <v>4000</v>
      </c>
      <c r="C100" s="28">
        <v>1787.5</v>
      </c>
      <c r="D100" s="29">
        <f>C100-B100</f>
        <v>-2212.5</v>
      </c>
      <c r="E100" s="30">
        <v>3000</v>
      </c>
      <c r="F100" s="31">
        <v>0</v>
      </c>
      <c r="G100" s="32">
        <v>0</v>
      </c>
      <c r="H100" s="33">
        <f>G100-E100</f>
        <v>-3000</v>
      </c>
      <c r="I100" s="34">
        <v>1000</v>
      </c>
      <c r="J100" s="35">
        <f>((I100-E100)/E100)</f>
        <v>-0.66666666666666663</v>
      </c>
      <c r="K100" s="36">
        <v>2000</v>
      </c>
      <c r="L100" s="43" t="s">
        <v>171</v>
      </c>
    </row>
    <row r="101" spans="1:12" x14ac:dyDescent="0.3">
      <c r="A101" s="26" t="s">
        <v>172</v>
      </c>
      <c r="B101" s="27">
        <v>6500</v>
      </c>
      <c r="C101" s="28">
        <v>800</v>
      </c>
      <c r="D101" s="29">
        <f>C101-B101</f>
        <v>-5700</v>
      </c>
      <c r="E101" s="30">
        <v>6500</v>
      </c>
      <c r="F101" s="31">
        <v>0</v>
      </c>
      <c r="G101" s="32">
        <v>0</v>
      </c>
      <c r="H101" s="33">
        <f>G101-E101</f>
        <v>-6500</v>
      </c>
      <c r="I101" s="34">
        <v>2000</v>
      </c>
      <c r="J101" s="35"/>
      <c r="K101" s="36">
        <v>2500</v>
      </c>
      <c r="L101" s="43" t="s">
        <v>173</v>
      </c>
    </row>
    <row r="102" spans="1:12" x14ac:dyDescent="0.3">
      <c r="A102" s="93" t="s">
        <v>174</v>
      </c>
      <c r="B102" s="27">
        <v>0</v>
      </c>
      <c r="C102" s="28">
        <v>0</v>
      </c>
      <c r="D102" s="29">
        <f>C102-B102</f>
        <v>0</v>
      </c>
      <c r="E102" s="30">
        <v>0</v>
      </c>
      <c r="F102" s="31">
        <v>815</v>
      </c>
      <c r="G102" s="32">
        <v>815</v>
      </c>
      <c r="H102" s="33">
        <f>G102-E102</f>
        <v>815</v>
      </c>
      <c r="I102" s="34">
        <v>0</v>
      </c>
      <c r="J102" s="35"/>
      <c r="K102" s="36">
        <v>0</v>
      </c>
      <c r="L102" s="43" t="s">
        <v>175</v>
      </c>
    </row>
    <row r="103" spans="1:12" x14ac:dyDescent="0.3">
      <c r="A103" s="26" t="s">
        <v>176</v>
      </c>
      <c r="B103" s="27">
        <v>6000</v>
      </c>
      <c r="C103" s="28">
        <v>0</v>
      </c>
      <c r="D103" s="29">
        <f t="shared" si="10"/>
        <v>-6000</v>
      </c>
      <c r="E103" s="30">
        <v>6000</v>
      </c>
      <c r="F103" s="31">
        <v>0</v>
      </c>
      <c r="G103" s="32">
        <v>0</v>
      </c>
      <c r="H103" s="33">
        <f t="shared" si="12"/>
        <v>-6000</v>
      </c>
      <c r="I103" s="34">
        <v>0</v>
      </c>
      <c r="J103" s="35"/>
      <c r="K103" s="36">
        <v>0</v>
      </c>
      <c r="L103" s="43" t="s">
        <v>177</v>
      </c>
    </row>
    <row r="104" spans="1:12" s="98" customFormat="1" ht="15.6" x14ac:dyDescent="0.3">
      <c r="A104" s="94" t="s">
        <v>178</v>
      </c>
      <c r="B104" s="95">
        <f>SUM(B5,B11,B14,B23,B27,B41,B49,B53,B70,B75,B84,B98,B99,B100,B101,B102,B103)</f>
        <v>109201.3</v>
      </c>
      <c r="C104" s="95">
        <f>SUM(C5,C11,C14,C23,C27,C41,C49,C53,C70,C75,C84,C98,C99,C100,C101,C102,C103)</f>
        <v>90641.930000000008</v>
      </c>
      <c r="D104" s="95">
        <f>B104-C104</f>
        <v>18559.369999999995</v>
      </c>
      <c r="E104" s="78">
        <f>SUM(E5,E11,E14,E23,E27,E41,E49,E53,E70,E75,E84,E98,E99,E100,E101,E102,E103)</f>
        <v>171102.18000000002</v>
      </c>
      <c r="F104" s="78">
        <f>SUM(F5,F11,F14,F23,F27,F41,F49,F53,F70,F75,F84,F98,F99,F100,F101,F102,F103)</f>
        <v>113518.82</v>
      </c>
      <c r="G104" s="78">
        <f>SUM(G5,G11,G14,G23,G27,G41,G49,G53,G70,G75,G84,G98,G99,G100,G101,G102,G103)</f>
        <v>173990.27000000002</v>
      </c>
      <c r="H104" s="78">
        <f>SUM(H5,H11,H89,H14,H23,H98,H27,H99,H91,H100,H101,H102,H41,H49,H53,H90,H70,H75,H88,H85,H87,H92,H93,H94,H95,H96,H97,H103)</f>
        <v>1688.0900000000038</v>
      </c>
      <c r="I104" s="53">
        <f>SUM(I5,I11,I14,I23,I27,I41,I49,I53,I70,I75,I84,I98,I99,I100,I101,I102,I103)</f>
        <v>193899.52000000002</v>
      </c>
      <c r="J104" s="35">
        <f>((I104-E104)/E104)</f>
        <v>0.13323816213212475</v>
      </c>
      <c r="K104" s="96">
        <f>SUM(K5,K11,K14,K23,K27,K41,K49,K53,K70,K75,K84,K98,K99,K100,K101,K102,K103)</f>
        <v>145266</v>
      </c>
      <c r="L104" s="97"/>
    </row>
    <row r="105" spans="1:12" ht="15" thickBot="1" x14ac:dyDescent="0.35"/>
    <row r="106" spans="1:12" s="56" customFormat="1" ht="18.600000000000001" thickBot="1" x14ac:dyDescent="0.4">
      <c r="A106" s="103" t="s">
        <v>179</v>
      </c>
      <c r="B106" s="104">
        <f>B134-B104</f>
        <v>-108201.3</v>
      </c>
      <c r="C106" s="105">
        <f>C134-C104</f>
        <v>-86366.99</v>
      </c>
      <c r="D106" s="106"/>
      <c r="E106" s="107">
        <f>E134-E104</f>
        <v>-170102.18000000002</v>
      </c>
      <c r="F106" s="106"/>
      <c r="G106" s="107">
        <f>G134-G104</f>
        <v>-172929.93000000002</v>
      </c>
      <c r="H106" s="72"/>
      <c r="I106" s="108">
        <f>I134-I104</f>
        <v>-193899.52000000002</v>
      </c>
      <c r="J106" s="72"/>
      <c r="K106" s="109">
        <f>K134-K104</f>
        <v>-145266</v>
      </c>
    </row>
    <row r="107" spans="1:12" s="56" customFormat="1" ht="18" x14ac:dyDescent="0.35">
      <c r="A107" s="117"/>
      <c r="B107" s="118"/>
      <c r="C107" s="119"/>
      <c r="D107" s="72"/>
      <c r="E107" s="120"/>
      <c r="F107" s="72"/>
      <c r="G107" s="121"/>
      <c r="H107" s="72"/>
      <c r="I107" s="122"/>
      <c r="J107" s="72"/>
      <c r="K107" s="121"/>
    </row>
    <row r="108" spans="1:12" s="56" customFormat="1" ht="15.6" x14ac:dyDescent="0.3">
      <c r="A108" s="123" t="s">
        <v>181</v>
      </c>
      <c r="B108" s="74"/>
      <c r="C108" s="74"/>
      <c r="D108" s="74"/>
      <c r="E108" s="124"/>
      <c r="F108" s="74"/>
      <c r="G108" s="74"/>
      <c r="H108" s="74"/>
      <c r="I108" s="125">
        <v>0</v>
      </c>
      <c r="J108" s="74"/>
      <c r="K108" s="36"/>
      <c r="L108" s="126"/>
    </row>
    <row r="109" spans="1:12" s="56" customFormat="1" ht="15.6" x14ac:dyDescent="0.3">
      <c r="A109" s="127" t="s">
        <v>182</v>
      </c>
      <c r="B109" s="74"/>
      <c r="C109" s="74"/>
      <c r="D109" s="74"/>
      <c r="E109" s="124"/>
      <c r="F109" s="74"/>
      <c r="G109" s="74"/>
      <c r="H109" s="74">
        <v>0</v>
      </c>
      <c r="I109" s="125">
        <v>0</v>
      </c>
      <c r="J109" s="74"/>
      <c r="K109" s="36">
        <v>20000</v>
      </c>
      <c r="L109" s="126" t="s">
        <v>182</v>
      </c>
    </row>
    <row r="110" spans="1:12" s="56" customFormat="1" ht="15.6" x14ac:dyDescent="0.3">
      <c r="A110" s="127"/>
      <c r="B110" s="74"/>
      <c r="C110" s="74"/>
      <c r="D110" s="74"/>
      <c r="E110" s="74"/>
      <c r="F110" s="74"/>
      <c r="G110" s="74"/>
      <c r="H110" s="74"/>
      <c r="I110" s="74"/>
      <c r="J110" s="74"/>
      <c r="K110" s="124"/>
      <c r="L110"/>
    </row>
    <row r="111" spans="1:12" s="56" customFormat="1" ht="16.2" thickBot="1" x14ac:dyDescent="0.35">
      <c r="A111" s="12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9"/>
      <c r="L111"/>
    </row>
    <row r="112" spans="1:12" s="56" customFormat="1" ht="16.2" thickBot="1" x14ac:dyDescent="0.35">
      <c r="A112" s="123" t="s">
        <v>183</v>
      </c>
      <c r="B112" s="130"/>
      <c r="C112" s="131"/>
      <c r="D112" s="131"/>
      <c r="E112" s="132"/>
      <c r="F112" s="131"/>
      <c r="G112" s="131"/>
      <c r="H112" s="133">
        <f>SUM(H109:H111)</f>
        <v>0</v>
      </c>
      <c r="I112" s="133">
        <f>SUM(I109:I111)</f>
        <v>0</v>
      </c>
      <c r="J112" s="131"/>
      <c r="K112" s="133">
        <f>SUM(K109:K111)</f>
        <v>20000</v>
      </c>
      <c r="L112" s="126"/>
    </row>
    <row r="113" spans="1:12" s="56" customFormat="1" ht="15.6" x14ac:dyDescent="0.3">
      <c r="A113" s="123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5"/>
    </row>
    <row r="114" spans="1:12" ht="15.6" x14ac:dyDescent="0.3">
      <c r="A114" s="123" t="s">
        <v>184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135"/>
    </row>
    <row r="115" spans="1:12" ht="15.6" x14ac:dyDescent="0.3">
      <c r="A115" s="127" t="s">
        <v>232</v>
      </c>
      <c r="B115" s="74"/>
      <c r="C115" s="74"/>
      <c r="D115" s="74"/>
      <c r="E115" s="74"/>
      <c r="F115" s="74"/>
      <c r="G115" s="74"/>
      <c r="H115" s="74">
        <v>0</v>
      </c>
      <c r="I115" s="74">
        <v>20000</v>
      </c>
      <c r="J115" s="74"/>
      <c r="K115" s="74">
        <v>0</v>
      </c>
      <c r="L115"/>
    </row>
    <row r="116" spans="1:12" ht="16.2" thickBot="1" x14ac:dyDescent="0.35">
      <c r="A116" s="127" t="s">
        <v>154</v>
      </c>
      <c r="B116" s="128"/>
      <c r="C116" s="128"/>
      <c r="D116" s="128"/>
      <c r="E116" s="128"/>
      <c r="F116" s="128"/>
      <c r="G116" s="128"/>
      <c r="H116" s="128"/>
      <c r="I116" s="128">
        <v>0</v>
      </c>
      <c r="J116" s="128"/>
      <c r="K116" s="128"/>
      <c r="L116" s="150"/>
    </row>
    <row r="117" spans="1:12" ht="16.2" thickBot="1" x14ac:dyDescent="0.35">
      <c r="A117" s="123" t="s">
        <v>185</v>
      </c>
      <c r="B117" s="130"/>
      <c r="C117" s="131"/>
      <c r="D117" s="131"/>
      <c r="E117" s="131"/>
      <c r="F117" s="131"/>
      <c r="G117" s="131"/>
      <c r="H117" s="133">
        <f>SUM(H114:H116)</f>
        <v>0</v>
      </c>
      <c r="I117" s="133">
        <f>SUM(I114:I116)</f>
        <v>20000</v>
      </c>
      <c r="J117" s="131"/>
      <c r="K117" s="133">
        <f>SUM(K114:K116)</f>
        <v>0</v>
      </c>
      <c r="L117" s="126"/>
    </row>
    <row r="118" spans="1:12" ht="15.6" x14ac:dyDescent="0.3">
      <c r="A118" s="123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5"/>
    </row>
    <row r="119" spans="1:12" ht="16.2" thickBot="1" x14ac:dyDescent="0.35">
      <c r="A119" s="123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35"/>
    </row>
    <row r="120" spans="1:12" ht="16.2" thickBot="1" x14ac:dyDescent="0.35">
      <c r="A120" s="123" t="s">
        <v>186</v>
      </c>
      <c r="B120" s="130"/>
      <c r="C120" s="131"/>
      <c r="D120" s="131"/>
      <c r="E120" s="131"/>
      <c r="F120" s="131"/>
      <c r="G120" s="131"/>
      <c r="H120" s="136">
        <f>SUM(G104+H112+H117)</f>
        <v>173990.27000000002</v>
      </c>
      <c r="I120" s="136">
        <f>SUM(I104+I112+I117)</f>
        <v>213899.52000000002</v>
      </c>
      <c r="J120" s="131"/>
      <c r="K120" s="136">
        <f>SUM(K104+K112+K117)</f>
        <v>165266</v>
      </c>
      <c r="L120" s="126"/>
    </row>
    <row r="121" spans="1:12" ht="16.2" thickBot="1" x14ac:dyDescent="0.35">
      <c r="A121" s="98"/>
      <c r="B121"/>
      <c r="C121"/>
      <c r="D121"/>
      <c r="E121"/>
      <c r="F121"/>
      <c r="G121"/>
      <c r="H121" s="118"/>
      <c r="I121" s="118"/>
      <c r="J121"/>
      <c r="K121" s="118"/>
      <c r="L121" s="98"/>
    </row>
    <row r="122" spans="1:12" ht="15" thickBot="1" x14ac:dyDescent="0.35">
      <c r="A122" s="1"/>
      <c r="B122" s="2" t="s">
        <v>0</v>
      </c>
      <c r="C122" s="3" t="s">
        <v>1</v>
      </c>
      <c r="D122" s="3" t="s">
        <v>2</v>
      </c>
      <c r="E122" s="4" t="s">
        <v>0</v>
      </c>
      <c r="F122" s="5" t="s">
        <v>1</v>
      </c>
      <c r="G122" s="5" t="s">
        <v>3</v>
      </c>
      <c r="H122" s="5" t="s">
        <v>2</v>
      </c>
      <c r="I122" s="6" t="s">
        <v>4</v>
      </c>
      <c r="J122" s="7" t="s">
        <v>5</v>
      </c>
      <c r="K122" s="8" t="s">
        <v>4</v>
      </c>
      <c r="L122" s="9"/>
    </row>
    <row r="123" spans="1:12" ht="29.4" thickBot="1" x14ac:dyDescent="0.35">
      <c r="A123" s="11" t="s">
        <v>6</v>
      </c>
      <c r="B123" s="156" t="s">
        <v>7</v>
      </c>
      <c r="C123" s="157"/>
      <c r="D123" s="158"/>
      <c r="E123" s="12" t="s">
        <v>8</v>
      </c>
      <c r="F123" s="13" t="s">
        <v>207</v>
      </c>
      <c r="G123" s="12" t="s">
        <v>9</v>
      </c>
      <c r="H123" s="13"/>
      <c r="I123" s="14" t="s">
        <v>10</v>
      </c>
      <c r="J123" s="14" t="s">
        <v>11</v>
      </c>
      <c r="K123" s="15" t="s">
        <v>12</v>
      </c>
      <c r="L123" s="16" t="s">
        <v>13</v>
      </c>
    </row>
    <row r="124" spans="1:12" ht="18" x14ac:dyDescent="0.35">
      <c r="A124" s="17" t="s">
        <v>14</v>
      </c>
      <c r="B124" s="18"/>
      <c r="C124" s="19"/>
      <c r="D124" s="20"/>
      <c r="E124" s="21"/>
      <c r="F124" s="19"/>
      <c r="G124" s="18"/>
      <c r="H124" s="22"/>
      <c r="I124" s="23"/>
      <c r="J124" s="18"/>
      <c r="K124" s="24"/>
      <c r="L124" s="25"/>
    </row>
    <row r="125" spans="1:12" x14ac:dyDescent="0.3">
      <c r="A125" s="26" t="s">
        <v>15</v>
      </c>
      <c r="B125" s="27">
        <v>85000</v>
      </c>
      <c r="C125" s="28">
        <v>85000</v>
      </c>
      <c r="D125" s="29">
        <f t="shared" ref="D125:D146" si="15">C125-B125</f>
        <v>0</v>
      </c>
      <c r="E125" s="30"/>
      <c r="F125" s="31">
        <v>95000</v>
      </c>
      <c r="G125" s="32">
        <v>0</v>
      </c>
      <c r="H125" s="33"/>
      <c r="I125" s="34"/>
      <c r="J125" s="35"/>
      <c r="K125" s="36"/>
      <c r="L125" s="37"/>
    </row>
    <row r="126" spans="1:12" x14ac:dyDescent="0.3">
      <c r="A126" s="26" t="s">
        <v>16</v>
      </c>
      <c r="B126" s="27">
        <v>1956.61</v>
      </c>
      <c r="C126" s="28">
        <v>1956.61</v>
      </c>
      <c r="D126" s="29">
        <f t="shared" si="15"/>
        <v>0</v>
      </c>
      <c r="E126" s="30">
        <v>7907.08</v>
      </c>
      <c r="F126" s="31">
        <v>9217.85</v>
      </c>
      <c r="G126" s="32">
        <v>9217.85</v>
      </c>
      <c r="H126" s="33">
        <f t="shared" ref="H126:H146" si="16">G126-E126</f>
        <v>1310.7700000000004</v>
      </c>
      <c r="I126" s="34">
        <v>0</v>
      </c>
      <c r="J126" s="35">
        <f>((I126-E126)/E126)</f>
        <v>-1</v>
      </c>
      <c r="K126" s="36">
        <v>0</v>
      </c>
      <c r="L126" s="37"/>
    </row>
    <row r="127" spans="1:12" x14ac:dyDescent="0.3">
      <c r="A127" s="26" t="s">
        <v>17</v>
      </c>
      <c r="B127" s="27">
        <v>105</v>
      </c>
      <c r="C127" s="28">
        <v>358.91</v>
      </c>
      <c r="D127" s="29">
        <f t="shared" si="15"/>
        <v>253.91000000000003</v>
      </c>
      <c r="E127" s="30">
        <v>0</v>
      </c>
      <c r="F127" s="31">
        <v>1044.45</v>
      </c>
      <c r="G127" s="32">
        <v>2000</v>
      </c>
      <c r="H127" s="33">
        <f t="shared" si="16"/>
        <v>2000</v>
      </c>
      <c r="I127" s="34">
        <v>1000</v>
      </c>
      <c r="J127" s="35"/>
      <c r="K127" s="36">
        <v>0</v>
      </c>
      <c r="L127" s="37" t="s">
        <v>18</v>
      </c>
    </row>
    <row r="128" spans="1:12" x14ac:dyDescent="0.3">
      <c r="A128" s="38" t="s">
        <v>19</v>
      </c>
      <c r="B128" s="27">
        <v>0</v>
      </c>
      <c r="C128" s="28">
        <v>6325.45</v>
      </c>
      <c r="D128" s="29">
        <f t="shared" si="15"/>
        <v>6325.45</v>
      </c>
      <c r="E128" s="30">
        <v>6000</v>
      </c>
      <c r="F128" s="31">
        <v>19207.259999999998</v>
      </c>
      <c r="G128" s="32">
        <v>19320.759999999998</v>
      </c>
      <c r="H128" s="33">
        <f t="shared" si="16"/>
        <v>13320.759999999998</v>
      </c>
      <c r="I128" s="34">
        <v>10000</v>
      </c>
      <c r="J128" s="35"/>
      <c r="K128" s="36">
        <v>10000</v>
      </c>
      <c r="L128"/>
    </row>
    <row r="129" spans="1:12" x14ac:dyDescent="0.3">
      <c r="A129" s="26" t="s">
        <v>20</v>
      </c>
      <c r="B129" s="27">
        <v>10500</v>
      </c>
      <c r="C129" s="28">
        <v>26553.75</v>
      </c>
      <c r="D129" s="29">
        <f t="shared" si="15"/>
        <v>16053.75</v>
      </c>
      <c r="E129" s="30">
        <v>5000</v>
      </c>
      <c r="F129" s="31">
        <v>14713.75</v>
      </c>
      <c r="G129" s="32">
        <v>15500</v>
      </c>
      <c r="H129" s="33">
        <f t="shared" si="16"/>
        <v>10500</v>
      </c>
      <c r="I129" s="34">
        <v>16000</v>
      </c>
      <c r="J129" s="35">
        <f>((I129-E129)/E129)</f>
        <v>2.2000000000000002</v>
      </c>
      <c r="K129" s="36">
        <v>16000</v>
      </c>
      <c r="L129"/>
    </row>
    <row r="130" spans="1:12" x14ac:dyDescent="0.3">
      <c r="A130" s="39" t="s">
        <v>21</v>
      </c>
      <c r="B130" s="27">
        <f>SUM(B131:B134)</f>
        <v>6600</v>
      </c>
      <c r="C130" s="40">
        <f>SUM(C131:C134)</f>
        <v>10665.939999999999</v>
      </c>
      <c r="D130" s="40">
        <f t="shared" ref="D130:G130" si="17">SUM(D131:D134)</f>
        <v>533</v>
      </c>
      <c r="E130" s="30">
        <f t="shared" si="17"/>
        <v>7100</v>
      </c>
      <c r="F130" s="30">
        <f t="shared" si="17"/>
        <v>4363.18</v>
      </c>
      <c r="G130" s="30">
        <f t="shared" si="17"/>
        <v>5908.18</v>
      </c>
      <c r="H130" s="30">
        <f>SUM(H131:H134)</f>
        <v>-1191.82</v>
      </c>
      <c r="I130" s="41">
        <f>SUM(I131:I134)</f>
        <v>2600</v>
      </c>
      <c r="J130" s="35"/>
      <c r="K130" s="36">
        <f>SUM(K131:K134)</f>
        <v>2864</v>
      </c>
      <c r="L130" s="37" t="s">
        <v>22</v>
      </c>
    </row>
    <row r="131" spans="1:12" x14ac:dyDescent="0.3">
      <c r="A131" s="42" t="s">
        <v>23</v>
      </c>
      <c r="B131" s="27">
        <v>1000</v>
      </c>
      <c r="C131" s="28">
        <v>908</v>
      </c>
      <c r="D131" s="29">
        <v>0</v>
      </c>
      <c r="E131" s="30">
        <v>800</v>
      </c>
      <c r="F131" s="31">
        <v>980</v>
      </c>
      <c r="G131" s="32">
        <v>980</v>
      </c>
      <c r="H131" s="33">
        <f t="shared" si="16"/>
        <v>180</v>
      </c>
      <c r="I131" s="34">
        <v>1000</v>
      </c>
      <c r="J131" s="35">
        <v>0.11</v>
      </c>
      <c r="K131" s="36">
        <v>1200</v>
      </c>
      <c r="L131" s="37" t="s">
        <v>24</v>
      </c>
    </row>
    <row r="132" spans="1:12" x14ac:dyDescent="0.3">
      <c r="A132" s="42" t="s">
        <v>25</v>
      </c>
      <c r="B132" s="27">
        <v>1000</v>
      </c>
      <c r="C132" s="28">
        <v>1350</v>
      </c>
      <c r="D132" s="29">
        <v>0</v>
      </c>
      <c r="E132" s="30">
        <v>1300</v>
      </c>
      <c r="F132" s="31">
        <v>0</v>
      </c>
      <c r="G132" s="32">
        <v>1545</v>
      </c>
      <c r="H132" s="33">
        <f t="shared" si="16"/>
        <v>245</v>
      </c>
      <c r="I132" s="34">
        <v>1600</v>
      </c>
      <c r="J132" s="35">
        <v>0.11</v>
      </c>
      <c r="K132" s="36">
        <v>1664</v>
      </c>
      <c r="L132" s="37" t="s">
        <v>24</v>
      </c>
    </row>
    <row r="133" spans="1:12" x14ac:dyDescent="0.3">
      <c r="A133" s="42" t="s">
        <v>26</v>
      </c>
      <c r="B133" s="27">
        <v>3600</v>
      </c>
      <c r="C133" s="28">
        <v>4133</v>
      </c>
      <c r="D133" s="29">
        <f t="shared" si="15"/>
        <v>533</v>
      </c>
      <c r="E133" s="30">
        <v>4000</v>
      </c>
      <c r="F133" s="31">
        <v>2322.84</v>
      </c>
      <c r="G133" s="32">
        <v>2322.84</v>
      </c>
      <c r="H133" s="33">
        <f t="shared" si="16"/>
        <v>-1677.1599999999999</v>
      </c>
      <c r="I133" s="34">
        <v>0</v>
      </c>
      <c r="J133" s="35">
        <v>0.11</v>
      </c>
      <c r="K133" s="36">
        <v>0</v>
      </c>
      <c r="L133" s="37" t="s">
        <v>27</v>
      </c>
    </row>
    <row r="134" spans="1:12" x14ac:dyDescent="0.3">
      <c r="A134" s="42" t="s">
        <v>28</v>
      </c>
      <c r="B134" s="27">
        <v>1000</v>
      </c>
      <c r="C134" s="28">
        <v>4274.9399999999996</v>
      </c>
      <c r="D134" s="29">
        <v>0</v>
      </c>
      <c r="E134" s="30">
        <v>1000</v>
      </c>
      <c r="F134" s="31">
        <v>1060.3399999999999</v>
      </c>
      <c r="G134" s="32">
        <v>1060.3399999999999</v>
      </c>
      <c r="H134" s="33">
        <f t="shared" si="16"/>
        <v>60.339999999999918</v>
      </c>
      <c r="I134" s="34">
        <v>0</v>
      </c>
      <c r="J134" s="35">
        <v>0.05</v>
      </c>
      <c r="K134" s="36">
        <v>0</v>
      </c>
      <c r="L134" s="37" t="s">
        <v>223</v>
      </c>
    </row>
    <row r="135" spans="1:12" x14ac:dyDescent="0.3">
      <c r="A135" s="26" t="s">
        <v>29</v>
      </c>
      <c r="B135" s="27">
        <v>0</v>
      </c>
      <c r="C135" s="28">
        <v>0</v>
      </c>
      <c r="D135" s="29">
        <f>C135-B135</f>
        <v>0</v>
      </c>
      <c r="E135" s="30">
        <v>0</v>
      </c>
      <c r="F135" s="31">
        <v>0</v>
      </c>
      <c r="G135" s="32">
        <v>0</v>
      </c>
      <c r="H135" s="33">
        <f>G135-E135</f>
        <v>0</v>
      </c>
      <c r="I135" s="34">
        <v>0</v>
      </c>
      <c r="J135" s="35"/>
      <c r="K135" s="36">
        <v>0</v>
      </c>
      <c r="L135" s="43"/>
    </row>
    <row r="136" spans="1:12" x14ac:dyDescent="0.3">
      <c r="A136" s="26" t="s">
        <v>30</v>
      </c>
      <c r="B136" s="27">
        <v>878.18</v>
      </c>
      <c r="C136" s="28">
        <v>957.22</v>
      </c>
      <c r="D136" s="29">
        <f t="shared" si="15"/>
        <v>79.040000000000077</v>
      </c>
      <c r="E136" s="30">
        <v>878.18</v>
      </c>
      <c r="F136" s="31">
        <v>1914.44</v>
      </c>
      <c r="G136" s="32">
        <v>1914.44</v>
      </c>
      <c r="H136" s="33">
        <f t="shared" si="16"/>
        <v>1036.2600000000002</v>
      </c>
      <c r="I136" s="34">
        <v>957.22</v>
      </c>
      <c r="J136" s="35">
        <f>((I136-E136)/E136)</f>
        <v>9.0004327131112172E-2</v>
      </c>
      <c r="K136" s="36">
        <v>957.22</v>
      </c>
      <c r="L136" s="37"/>
    </row>
    <row r="137" spans="1:12" x14ac:dyDescent="0.3">
      <c r="A137" s="26" t="s">
        <v>31</v>
      </c>
      <c r="B137" s="27">
        <v>0</v>
      </c>
      <c r="C137" s="28">
        <v>0</v>
      </c>
      <c r="D137" s="29">
        <f t="shared" si="15"/>
        <v>0</v>
      </c>
      <c r="E137" s="30">
        <v>0</v>
      </c>
      <c r="F137" s="31">
        <v>0</v>
      </c>
      <c r="G137" s="32">
        <v>0</v>
      </c>
      <c r="H137" s="33">
        <f t="shared" si="16"/>
        <v>0</v>
      </c>
      <c r="I137" s="34">
        <v>0</v>
      </c>
      <c r="J137" s="35"/>
      <c r="K137" s="36"/>
      <c r="L137" s="37"/>
    </row>
    <row r="138" spans="1:12" x14ac:dyDescent="0.3">
      <c r="A138" s="26" t="s">
        <v>32</v>
      </c>
      <c r="B138" s="27">
        <v>0</v>
      </c>
      <c r="C138" s="28">
        <v>0</v>
      </c>
      <c r="D138" s="29">
        <f t="shared" si="15"/>
        <v>0</v>
      </c>
      <c r="E138" s="30">
        <v>0</v>
      </c>
      <c r="F138" s="31">
        <v>0</v>
      </c>
      <c r="G138" s="32">
        <v>0</v>
      </c>
      <c r="H138" s="33">
        <f t="shared" si="16"/>
        <v>0</v>
      </c>
      <c r="I138" s="34">
        <v>0</v>
      </c>
      <c r="J138" s="35"/>
      <c r="K138" s="36"/>
      <c r="L138" s="37"/>
    </row>
    <row r="139" spans="1:12" x14ac:dyDescent="0.3">
      <c r="A139" s="26" t="s">
        <v>33</v>
      </c>
      <c r="B139" s="27">
        <v>5000</v>
      </c>
      <c r="C139" s="28">
        <v>4545</v>
      </c>
      <c r="D139" s="29">
        <f t="shared" si="15"/>
        <v>-455</v>
      </c>
      <c r="E139" s="30">
        <v>5300</v>
      </c>
      <c r="F139" s="31">
        <v>6490</v>
      </c>
      <c r="G139" s="32">
        <v>7000</v>
      </c>
      <c r="H139" s="33">
        <f t="shared" si="16"/>
        <v>1700</v>
      </c>
      <c r="I139" s="34">
        <v>6000</v>
      </c>
      <c r="J139" s="35">
        <f>((I139-E139)/E139)</f>
        <v>0.13207547169811321</v>
      </c>
      <c r="K139" s="36">
        <v>6000</v>
      </c>
      <c r="L139" s="37"/>
    </row>
    <row r="140" spans="1:12" x14ac:dyDescent="0.3">
      <c r="A140" s="26" t="s">
        <v>225</v>
      </c>
      <c r="B140" s="27">
        <v>0</v>
      </c>
      <c r="C140" s="28">
        <v>0</v>
      </c>
      <c r="D140" s="29">
        <f t="shared" si="15"/>
        <v>0</v>
      </c>
      <c r="E140" s="30">
        <v>0</v>
      </c>
      <c r="F140" s="31">
        <v>658.5</v>
      </c>
      <c r="G140" s="32">
        <v>658.5</v>
      </c>
      <c r="H140" s="33">
        <f t="shared" si="16"/>
        <v>658.5</v>
      </c>
      <c r="I140" s="34">
        <v>0</v>
      </c>
      <c r="J140" s="35"/>
      <c r="K140" s="36">
        <v>0</v>
      </c>
      <c r="L140" s="37"/>
    </row>
    <row r="141" spans="1:12" x14ac:dyDescent="0.3">
      <c r="A141" s="26" t="s">
        <v>226</v>
      </c>
      <c r="B141" s="27">
        <v>0</v>
      </c>
      <c r="C141" s="28">
        <v>1000</v>
      </c>
      <c r="D141" s="29">
        <f t="shared" si="15"/>
        <v>1000</v>
      </c>
      <c r="E141" s="30">
        <v>0</v>
      </c>
      <c r="F141" s="31">
        <v>10000</v>
      </c>
      <c r="G141" s="32">
        <v>10000</v>
      </c>
      <c r="H141" s="33">
        <f t="shared" si="16"/>
        <v>10000</v>
      </c>
      <c r="I141" s="34">
        <v>0</v>
      </c>
      <c r="J141" s="35"/>
      <c r="K141" s="36">
        <v>0</v>
      </c>
      <c r="L141" s="43" t="s">
        <v>34</v>
      </c>
    </row>
    <row r="142" spans="1:12" x14ac:dyDescent="0.3">
      <c r="A142" s="26" t="s">
        <v>227</v>
      </c>
      <c r="B142" s="27">
        <v>0</v>
      </c>
      <c r="C142" s="28">
        <v>0</v>
      </c>
      <c r="D142" s="29">
        <f t="shared" si="15"/>
        <v>0</v>
      </c>
      <c r="E142" s="30">
        <v>0</v>
      </c>
      <c r="F142" s="31">
        <v>495</v>
      </c>
      <c r="G142" s="32">
        <v>990</v>
      </c>
      <c r="H142" s="33">
        <f t="shared" si="16"/>
        <v>990</v>
      </c>
      <c r="I142" s="34">
        <v>3100</v>
      </c>
      <c r="J142" s="35"/>
      <c r="K142" s="36"/>
      <c r="L142" s="155" t="s">
        <v>228</v>
      </c>
    </row>
    <row r="143" spans="1:12" x14ac:dyDescent="0.3">
      <c r="A143" s="26" t="s">
        <v>229</v>
      </c>
      <c r="B143" s="27">
        <v>0</v>
      </c>
      <c r="C143" s="28">
        <v>0</v>
      </c>
      <c r="D143" s="29">
        <f t="shared" si="15"/>
        <v>0</v>
      </c>
      <c r="E143" s="30">
        <v>0</v>
      </c>
      <c r="F143" s="31">
        <v>50</v>
      </c>
      <c r="G143" s="32">
        <v>50</v>
      </c>
      <c r="H143" s="33">
        <f t="shared" si="16"/>
        <v>50</v>
      </c>
      <c r="I143" s="34">
        <v>0</v>
      </c>
      <c r="J143" s="35"/>
      <c r="K143" s="36">
        <v>0</v>
      </c>
      <c r="L143" s="155" t="s">
        <v>230</v>
      </c>
    </row>
    <row r="144" spans="1:12" x14ac:dyDescent="0.3">
      <c r="A144" s="26" t="s">
        <v>224</v>
      </c>
      <c r="B144" s="27">
        <v>0</v>
      </c>
      <c r="C144" s="28">
        <v>3598.26</v>
      </c>
      <c r="D144" s="29">
        <f t="shared" si="15"/>
        <v>3598.26</v>
      </c>
      <c r="E144" s="30">
        <v>0</v>
      </c>
      <c r="F144" s="31">
        <v>733.88</v>
      </c>
      <c r="G144" s="32">
        <v>733.88</v>
      </c>
      <c r="H144" s="33">
        <f t="shared" si="16"/>
        <v>733.88</v>
      </c>
      <c r="I144" s="34">
        <v>0</v>
      </c>
      <c r="J144" s="35"/>
      <c r="K144" s="36">
        <v>0</v>
      </c>
      <c r="L144" t="s">
        <v>35</v>
      </c>
    </row>
    <row r="145" spans="1:12" x14ac:dyDescent="0.3">
      <c r="A145" s="45" t="s">
        <v>202</v>
      </c>
      <c r="B145" s="29">
        <v>0</v>
      </c>
      <c r="C145" s="29">
        <v>0</v>
      </c>
      <c r="D145" s="29">
        <f t="shared" si="15"/>
        <v>0</v>
      </c>
      <c r="E145" s="46">
        <v>0</v>
      </c>
      <c r="F145" s="31">
        <v>0</v>
      </c>
      <c r="G145" s="46">
        <v>0</v>
      </c>
      <c r="H145" s="33">
        <f t="shared" si="16"/>
        <v>0</v>
      </c>
      <c r="I145" s="152">
        <v>0</v>
      </c>
      <c r="J145" s="35"/>
      <c r="K145" s="36">
        <v>0</v>
      </c>
      <c r="L145" s="47" t="s">
        <v>202</v>
      </c>
    </row>
    <row r="146" spans="1:12" x14ac:dyDescent="0.3">
      <c r="A146" s="39" t="s">
        <v>36</v>
      </c>
      <c r="B146" s="48">
        <f>SUM(B125:B130,B135:B144)</f>
        <v>110039.79</v>
      </c>
      <c r="C146" s="49">
        <f>SUM(C125:C130,C135:C144)</f>
        <v>140961.14000000001</v>
      </c>
      <c r="D146" s="50">
        <f t="shared" si="15"/>
        <v>30921.35000000002</v>
      </c>
      <c r="E146" s="51">
        <f>SUM(E125:E130,E135:E145)</f>
        <v>32185.260000000002</v>
      </c>
      <c r="F146" s="51">
        <f>SUM(F125:F130,F135:F144)</f>
        <v>163888.31</v>
      </c>
      <c r="G146" s="51">
        <f>SUM(G125:G130,G135:G145)</f>
        <v>73293.610000000015</v>
      </c>
      <c r="H146" s="52">
        <f t="shared" si="16"/>
        <v>41108.350000000013</v>
      </c>
      <c r="I146" s="53">
        <f>SUM(I126:I145)</f>
        <v>42257.22</v>
      </c>
      <c r="J146" s="35">
        <f>((I146-E146)/E146)</f>
        <v>0.3129370401233359</v>
      </c>
      <c r="K146" s="54">
        <f>SUM(K125,K126,K127,K128,K129,K130,K135,K136,K139,K140,K141,K144,K145)</f>
        <v>35821.22</v>
      </c>
      <c r="L146" s="55"/>
    </row>
    <row r="147" spans="1:12" x14ac:dyDescent="0.3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5.6" x14ac:dyDescent="0.3">
      <c r="A148" s="143"/>
      <c r="B148"/>
      <c r="C148"/>
      <c r="D148"/>
      <c r="E148"/>
      <c r="F148"/>
      <c r="G148"/>
      <c r="H148" s="138"/>
      <c r="I148" s="138"/>
      <c r="J148"/>
      <c r="K148" s="138"/>
      <c r="L148"/>
    </row>
    <row r="149" spans="1:12" x14ac:dyDescent="0.3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5.6" x14ac:dyDescent="0.3">
      <c r="A150" s="137" t="s">
        <v>187</v>
      </c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3">
      <c r="A151" t="s">
        <v>199</v>
      </c>
      <c r="B151"/>
      <c r="C151"/>
      <c r="D151"/>
      <c r="E151"/>
      <c r="F151"/>
      <c r="G151"/>
      <c r="H151">
        <v>30000</v>
      </c>
      <c r="I151">
        <v>20000</v>
      </c>
      <c r="J151"/>
      <c r="K151">
        <v>0</v>
      </c>
      <c r="L151"/>
    </row>
    <row r="152" spans="1:12" x14ac:dyDescent="0.3">
      <c r="A152" t="s">
        <v>117</v>
      </c>
      <c r="B152"/>
      <c r="C152"/>
      <c r="D152"/>
      <c r="E152"/>
      <c r="F152"/>
      <c r="G152"/>
      <c r="H152">
        <v>21000</v>
      </c>
      <c r="I152">
        <v>0</v>
      </c>
      <c r="J152"/>
      <c r="K152">
        <v>0</v>
      </c>
      <c r="L152"/>
    </row>
    <row r="153" spans="1:12" x14ac:dyDescent="0.3">
      <c r="A153" t="s">
        <v>161</v>
      </c>
      <c r="B153"/>
      <c r="C153"/>
      <c r="D153"/>
      <c r="E153"/>
      <c r="F153"/>
      <c r="G153"/>
      <c r="H153">
        <v>5000</v>
      </c>
      <c r="I153">
        <v>5000</v>
      </c>
      <c r="J153"/>
      <c r="K153">
        <v>3000</v>
      </c>
      <c r="L153"/>
    </row>
    <row r="154" spans="1:12" x14ac:dyDescent="0.3">
      <c r="A154" t="s">
        <v>200</v>
      </c>
      <c r="B154"/>
      <c r="C154"/>
      <c r="D154"/>
      <c r="E154"/>
      <c r="F154"/>
      <c r="G154"/>
      <c r="H154" s="138">
        <v>0</v>
      </c>
      <c r="I154">
        <v>31642</v>
      </c>
      <c r="J154"/>
      <c r="K154"/>
      <c r="L154"/>
    </row>
    <row r="155" spans="1:12" x14ac:dyDescent="0.3">
      <c r="A155" t="s">
        <v>201</v>
      </c>
      <c r="B155"/>
      <c r="C155"/>
      <c r="D155"/>
      <c r="E155"/>
      <c r="F155"/>
      <c r="G155"/>
      <c r="H155">
        <v>1400</v>
      </c>
      <c r="I155">
        <v>0</v>
      </c>
      <c r="J155"/>
      <c r="K155">
        <v>0</v>
      </c>
      <c r="L155"/>
    </row>
    <row r="156" spans="1:12" ht="15" thickBot="1" x14ac:dyDescent="0.35">
      <c r="A156" t="s">
        <v>233</v>
      </c>
      <c r="B156"/>
      <c r="C156"/>
      <c r="D156"/>
      <c r="E156"/>
      <c r="F156"/>
      <c r="G156"/>
      <c r="H156"/>
      <c r="I156">
        <v>0</v>
      </c>
      <c r="J156"/>
      <c r="K156">
        <v>0</v>
      </c>
      <c r="L156"/>
    </row>
    <row r="157" spans="1:12" ht="16.2" thickBot="1" x14ac:dyDescent="0.35">
      <c r="A157" s="139" t="s">
        <v>188</v>
      </c>
      <c r="B157" s="140"/>
      <c r="C157" s="141"/>
      <c r="D157" s="141"/>
      <c r="E157" s="141"/>
      <c r="F157" s="141"/>
      <c r="G157" s="141"/>
      <c r="H157" s="141">
        <f>SUM(H151:H156)</f>
        <v>57400</v>
      </c>
      <c r="I157" s="141">
        <f>SUM(I151:I156)</f>
        <v>56642</v>
      </c>
      <c r="J157" s="141"/>
      <c r="K157" s="142">
        <f>SUM(K151:K156)</f>
        <v>3000</v>
      </c>
      <c r="L157"/>
    </row>
    <row r="158" spans="1:12" ht="15" thickBot="1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6.2" thickBot="1" x14ac:dyDescent="0.35">
      <c r="A159" s="143" t="s">
        <v>189</v>
      </c>
      <c r="B159" s="140"/>
      <c r="C159" s="141"/>
      <c r="D159" s="141"/>
      <c r="E159" s="141"/>
      <c r="F159" s="141"/>
      <c r="G159" s="141"/>
      <c r="H159" s="144">
        <f>SUM(G146+H157)</f>
        <v>130693.61000000002</v>
      </c>
      <c r="I159" s="144">
        <f>SUM(I146+I157)</f>
        <v>98899.22</v>
      </c>
      <c r="J159" s="141"/>
      <c r="K159" s="144">
        <f>SUM(K146+K157)</f>
        <v>38821.22</v>
      </c>
      <c r="L159"/>
    </row>
    <row r="160" spans="1:12" ht="15" thickBot="1" x14ac:dyDescent="0.35">
      <c r="A160"/>
      <c r="B160"/>
      <c r="C160"/>
      <c r="D160"/>
      <c r="E160"/>
      <c r="F160"/>
      <c r="G160"/>
      <c r="H160" s="138"/>
      <c r="I160"/>
      <c r="J160"/>
      <c r="K160"/>
      <c r="L160"/>
    </row>
    <row r="161" spans="1:12" ht="18.600000000000001" thickBot="1" x14ac:dyDescent="0.4">
      <c r="A161" s="145" t="s">
        <v>190</v>
      </c>
      <c r="B161" s="140"/>
      <c r="C161" s="141"/>
      <c r="D161" s="141"/>
      <c r="E161" s="141"/>
      <c r="F161" s="141"/>
      <c r="G161" s="141"/>
      <c r="H161" s="146">
        <f>SUM(H120-H159)</f>
        <v>43296.66</v>
      </c>
      <c r="I161" s="146">
        <f>SUM(I120-I159)</f>
        <v>115000.30000000002</v>
      </c>
      <c r="J161" s="141"/>
      <c r="K161" s="146">
        <f>SUM(K120-K159)</f>
        <v>126444.78</v>
      </c>
      <c r="L161" s="147" t="s">
        <v>203</v>
      </c>
    </row>
    <row r="162" spans="1:12" x14ac:dyDescent="0.3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3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3">
      <c r="A164"/>
      <c r="B164"/>
      <c r="C164"/>
      <c r="D164"/>
      <c r="E164"/>
      <c r="F164"/>
      <c r="G164"/>
      <c r="H164" s="148" t="s">
        <v>191</v>
      </c>
      <c r="I164" s="148" t="s">
        <v>192</v>
      </c>
      <c r="J164"/>
      <c r="K164" s="148" t="s">
        <v>193</v>
      </c>
      <c r="L164"/>
    </row>
    <row r="165" spans="1:12" x14ac:dyDescent="0.3">
      <c r="A165" s="148" t="s">
        <v>194</v>
      </c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3">
      <c r="A166" t="s">
        <v>231</v>
      </c>
      <c r="B166"/>
      <c r="C166"/>
      <c r="D166"/>
      <c r="E166"/>
      <c r="F166"/>
      <c r="G166"/>
      <c r="H166">
        <v>275084</v>
      </c>
      <c r="I166" s="138">
        <f>H172</f>
        <v>160284</v>
      </c>
      <c r="J166"/>
      <c r="K166" s="138">
        <f>I172</f>
        <v>67000</v>
      </c>
      <c r="L166"/>
    </row>
    <row r="167" spans="1:12" x14ac:dyDescent="0.3">
      <c r="A167" t="s">
        <v>195</v>
      </c>
      <c r="B167"/>
      <c r="C167"/>
      <c r="D167"/>
      <c r="E167"/>
      <c r="F167"/>
      <c r="G167"/>
      <c r="H167" s="138">
        <f>G146</f>
        <v>73293.610000000015</v>
      </c>
      <c r="I167" s="138">
        <f>I146</f>
        <v>42257.22</v>
      </c>
      <c r="J167"/>
      <c r="K167" s="138">
        <f>K146</f>
        <v>35821.22</v>
      </c>
      <c r="L167"/>
    </row>
    <row r="168" spans="1:12" x14ac:dyDescent="0.3">
      <c r="A168" t="s">
        <v>196</v>
      </c>
      <c r="B168"/>
      <c r="C168"/>
      <c r="D168"/>
      <c r="E168"/>
      <c r="F168"/>
      <c r="G168"/>
      <c r="H168" s="138">
        <f>H161</f>
        <v>43296.66</v>
      </c>
      <c r="I168" s="138">
        <f>I161</f>
        <v>115000.30000000002</v>
      </c>
      <c r="J168"/>
      <c r="K168" s="138">
        <f>K161</f>
        <v>126444.78</v>
      </c>
      <c r="L168"/>
    </row>
    <row r="169" spans="1:12" x14ac:dyDescent="0.3">
      <c r="A169" t="s">
        <v>197</v>
      </c>
      <c r="B169"/>
      <c r="C169"/>
      <c r="D169"/>
      <c r="E169"/>
      <c r="F169"/>
      <c r="G169"/>
      <c r="H169">
        <f>SUM(H166:H168)</f>
        <v>391674.27</v>
      </c>
      <c r="I169" s="138">
        <f>SUM(I166:I168)</f>
        <v>317541.52</v>
      </c>
      <c r="J169"/>
      <c r="K169" s="138">
        <f>SUM(K166:K168)</f>
        <v>229266</v>
      </c>
      <c r="L169"/>
    </row>
    <row r="170" spans="1:12" x14ac:dyDescent="0.3">
      <c r="A170" t="s">
        <v>198</v>
      </c>
      <c r="B170"/>
      <c r="C170"/>
      <c r="D170"/>
      <c r="E170"/>
      <c r="F170"/>
      <c r="G170"/>
      <c r="H170" s="138">
        <f>H120</f>
        <v>173990.27000000002</v>
      </c>
      <c r="I170" s="138">
        <f>I104</f>
        <v>193899.52000000002</v>
      </c>
      <c r="J170"/>
      <c r="K170" s="138">
        <f>K104</f>
        <v>145266</v>
      </c>
      <c r="L170"/>
    </row>
    <row r="171" spans="1:12" ht="15" thickBot="1" x14ac:dyDescent="0.35">
      <c r="A171" t="s">
        <v>234</v>
      </c>
      <c r="B171"/>
      <c r="C171"/>
      <c r="D171"/>
      <c r="E171"/>
      <c r="F171"/>
      <c r="G171"/>
      <c r="H171" s="138">
        <f>H157</f>
        <v>57400</v>
      </c>
      <c r="I171" s="138">
        <f>I157</f>
        <v>56642</v>
      </c>
      <c r="J171"/>
      <c r="K171" s="138">
        <f>K157</f>
        <v>3000</v>
      </c>
      <c r="L171"/>
    </row>
    <row r="172" spans="1:12" ht="15" thickBot="1" x14ac:dyDescent="0.35">
      <c r="A172" t="s">
        <v>180</v>
      </c>
      <c r="B172"/>
      <c r="C172"/>
      <c r="D172"/>
      <c r="E172"/>
      <c r="F172"/>
      <c r="G172"/>
      <c r="H172" s="118">
        <f>SUM(H169-H170-H171)</f>
        <v>160284</v>
      </c>
      <c r="I172" s="118">
        <f>SUM(I169-I170-I171)</f>
        <v>67000</v>
      </c>
      <c r="J172"/>
      <c r="K172" s="118">
        <f>SUM(K169-K170-K171)</f>
        <v>81000</v>
      </c>
      <c r="L172" s="149" t="s">
        <v>205</v>
      </c>
    </row>
  </sheetData>
  <mergeCells count="2">
    <mergeCell ref="B2:D2"/>
    <mergeCell ref="B123:D123"/>
  </mergeCells>
  <pageMargins left="0.7" right="0.7" top="0.75" bottom="0.75" header="0.3" footer="0.3"/>
  <pageSetup orientation="portrait" r:id="rId1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clerk@standonparishcouncil.gov.uk</dc:creator>
  <cp:lastModifiedBy>clerk@standonparishcouncil.gov.uk</cp:lastModifiedBy>
  <dcterms:created xsi:type="dcterms:W3CDTF">2024-12-10T11:40:22Z</dcterms:created>
  <dcterms:modified xsi:type="dcterms:W3CDTF">2025-02-04T17:17:16Z</dcterms:modified>
</cp:coreProperties>
</file>